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irkmpe\AppData\Local\Microsoft\Windows\INetCache\Content.Outlook\S31JV4O4\"/>
    </mc:Choice>
  </mc:AlternateContent>
  <xr:revisionPtr revIDLastSave="0" documentId="13_ncr:1_{2D669BD3-4465-4D28-826B-B00F689717E6}" xr6:coauthVersionLast="47" xr6:coauthVersionMax="47" xr10:uidLastSave="{00000000-0000-0000-0000-000000000000}"/>
  <bookViews>
    <workbookView xWindow="-120" yWindow="-120" windowWidth="38640" windowHeight="21120" tabRatio="500" activeTab="3" xr2:uid="{00000000-000D-0000-FFFF-FFFF00000000}"/>
  </bookViews>
  <sheets>
    <sheet name="Instructions" sheetId="1" r:id="rId1"/>
    <sheet name="Dashboard" sheetId="2" r:id="rId2"/>
    <sheet name="Questionnaire" sheetId="3" r:id="rId3"/>
    <sheet name="Pivots" sheetId="4" r:id="rId4"/>
    <sheet name="Checklist" sheetId="5" r:id="rId5"/>
  </sheets>
  <definedNames>
    <definedName name="_Toc223950165" localSheetId="2">Questionnaire!$A$11</definedName>
    <definedName name="_Toc223950166" localSheetId="2">Questionnaire!$A$17</definedName>
    <definedName name="_Toc223950167" localSheetId="2">Questionnaire!$A$23</definedName>
    <definedName name="_Toc223950168" localSheetId="2">Questionnaire!$A$29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98" i="5" l="1"/>
  <c r="D57" i="5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C10" i="4"/>
  <c r="C9" i="4"/>
  <c r="E38" i="3"/>
  <c r="F39" i="4" s="1"/>
  <c r="E37" i="3"/>
  <c r="E38" i="4" s="1"/>
  <c r="E36" i="3"/>
  <c r="F37" i="4" s="1"/>
  <c r="E35" i="3"/>
  <c r="F36" i="4" s="1"/>
  <c r="E34" i="3"/>
  <c r="E31" i="3"/>
  <c r="F34" i="4" s="1"/>
  <c r="E30" i="3"/>
  <c r="F33" i="4" s="1"/>
  <c r="E29" i="3"/>
  <c r="F32" i="4" s="1"/>
  <c r="E28" i="3"/>
  <c r="F31" i="4" s="1"/>
  <c r="E27" i="3"/>
  <c r="E24" i="3"/>
  <c r="F29" i="4" s="1"/>
  <c r="E23" i="3"/>
  <c r="F28" i="4" s="1"/>
  <c r="E22" i="3"/>
  <c r="F27" i="4" s="1"/>
  <c r="E21" i="3"/>
  <c r="F26" i="4" s="1"/>
  <c r="E20" i="3"/>
  <c r="F25" i="4" s="1"/>
  <c r="E17" i="3"/>
  <c r="F24" i="4" s="1"/>
  <c r="E16" i="3"/>
  <c r="F23" i="4" s="1"/>
  <c r="E15" i="3"/>
  <c r="E22" i="4" s="1"/>
  <c r="E14" i="3"/>
  <c r="F21" i="4" s="1"/>
  <c r="E13" i="3"/>
  <c r="F20" i="4" s="1"/>
  <c r="E10" i="3"/>
  <c r="F19" i="4" s="1"/>
  <c r="E9" i="3"/>
  <c r="F18" i="4" s="1"/>
  <c r="E8" i="3"/>
  <c r="F17" i="4" s="1"/>
  <c r="E7" i="3"/>
  <c r="F16" i="4" s="1"/>
  <c r="E6" i="3"/>
  <c r="B10" i="4" l="1"/>
  <c r="F10" i="4" s="1"/>
  <c r="G5" i="2"/>
  <c r="I5" i="2"/>
  <c r="E26" i="3"/>
  <c r="C8" i="4"/>
  <c r="C7" i="4"/>
  <c r="C5" i="2"/>
  <c r="E6" i="4"/>
  <c r="C11" i="4"/>
  <c r="C6" i="4"/>
  <c r="B35" i="2"/>
  <c r="D13" i="2"/>
  <c r="C13" i="2"/>
  <c r="E17" i="4"/>
  <c r="F22" i="4"/>
  <c r="E33" i="4"/>
  <c r="F38" i="4"/>
  <c r="D10" i="4"/>
  <c r="E28" i="4"/>
  <c r="D7" i="4"/>
  <c r="E10" i="4"/>
  <c r="E23" i="4"/>
  <c r="E39" i="4"/>
  <c r="E12" i="3"/>
  <c r="E7" i="4"/>
  <c r="E18" i="4"/>
  <c r="E34" i="4"/>
  <c r="B7" i="4"/>
  <c r="F7" i="4" s="1"/>
  <c r="E33" i="3"/>
  <c r="E29" i="4"/>
  <c r="B43" i="4"/>
  <c r="C43" i="4" s="1"/>
  <c r="E24" i="4"/>
  <c r="D11" i="4"/>
  <c r="E19" i="4"/>
  <c r="E35" i="4"/>
  <c r="B44" i="4"/>
  <c r="C44" i="4" s="1"/>
  <c r="B8" i="4"/>
  <c r="F8" i="4" s="1"/>
  <c r="D8" i="4"/>
  <c r="E11" i="4"/>
  <c r="E30" i="4"/>
  <c r="F35" i="4"/>
  <c r="E19" i="3"/>
  <c r="E8" i="4"/>
  <c r="E25" i="4"/>
  <c r="F30" i="4"/>
  <c r="B45" i="4"/>
  <c r="C45" i="4" s="1"/>
  <c r="E20" i="4"/>
  <c r="E36" i="4"/>
  <c r="B9" i="4"/>
  <c r="F9" i="4" s="1"/>
  <c r="E15" i="4"/>
  <c r="E31" i="4"/>
  <c r="B46" i="4"/>
  <c r="C46" i="4" s="1"/>
  <c r="F15" i="4"/>
  <c r="E26" i="4"/>
  <c r="D9" i="4"/>
  <c r="E21" i="4"/>
  <c r="E37" i="4"/>
  <c r="B47" i="4"/>
  <c r="C47" i="4" s="1"/>
  <c r="B6" i="4"/>
  <c r="F6" i="4" s="1"/>
  <c r="E5" i="3"/>
  <c r="D6" i="4"/>
  <c r="E9" i="4"/>
  <c r="E16" i="4"/>
  <c r="E32" i="4"/>
  <c r="E27" i="4"/>
  <c r="C11" i="2" l="1"/>
  <c r="B33" i="2"/>
  <c r="D11" i="2"/>
  <c r="B34" i="2"/>
  <c r="D12" i="2"/>
  <c r="C12" i="2"/>
  <c r="B36" i="2"/>
  <c r="D14" i="2"/>
  <c r="C14" i="2"/>
  <c r="D10" i="2"/>
  <c r="B2" i="3"/>
  <c r="B32" i="2"/>
  <c r="C10" i="2"/>
  <c r="A2" i="4" l="1"/>
  <c r="A5" i="2"/>
  <c r="B11" i="4"/>
  <c r="F11" i="4" s="1"/>
  <c r="D2" i="3"/>
</calcChain>
</file>

<file path=xl/sharedStrings.xml><?xml version="1.0" encoding="utf-8"?>
<sst xmlns="http://schemas.openxmlformats.org/spreadsheetml/2006/main" count="787" uniqueCount="414">
  <si>
    <t>How to use this self-assessment tool</t>
  </si>
  <si>
    <t>Version 1.1  |  Last updated: 17 July 2026</t>
  </si>
  <si>
    <t>1. Purpose</t>
  </si>
  <si>
    <t>Step 1 - Open the "Questionnaire" tab.</t>
  </si>
  <si>
    <t>Step 4 - The Score column (E) and the Domain Average Score fill in automatically - no manual calculation needed.</t>
  </si>
  <si>
    <t>Step 5 - Review the "Dashboard" tab for an overall summary, the "Pivots" tab for a detailed breakdown, and the "Checklist" tab for suggested next actions based on your maturity band.</t>
  </si>
  <si>
    <t>3. Tab guide</t>
  </si>
  <si>
    <t>Dashboard</t>
  </si>
  <si>
    <t>At-a-glance overview: overall score, domain scores and progress bars.</t>
  </si>
  <si>
    <t>Questionnaire</t>
  </si>
  <si>
    <t>Pivots</t>
  </si>
  <si>
    <t>Automatic breakdown by domain and by question, plus a score distribution summary. Updates live as you complete the Questionnaire.</t>
  </si>
  <si>
    <t>Checklist</t>
  </si>
  <si>
    <t>Suggested improvement actions grouped by maturity band (Basic / Intermediate / Advanced), to help plan next steps.</t>
  </si>
  <si>
    <t>4. Scoring and maturity bands</t>
  </si>
  <si>
    <t>Basic (1.0 - 2.5): Cybersecurity practices are mostly informal and reactive.</t>
  </si>
  <si>
    <t>Intermediate (2.6 - 3.9): Practices exist but are not consistently applied.</t>
  </si>
  <si>
    <t>Advanced (4.0 - 5.0): Practices are established and applied consistently.</t>
  </si>
  <si>
    <t>5. Notes</t>
  </si>
  <si>
    <t>Only edit the drop-down cells in column D of the Questionnaire tab. All other cells contain formulas and will update automatically - avoid overtyping them. Repeat the assessment periodically to track progress over time.</t>
  </si>
  <si>
    <t>CRA Maturity Model Dashboard</t>
  </si>
  <si>
    <t>Cyber Resilience Act - Current Maturity Assessment</t>
  </si>
  <si>
    <t>Overall Score</t>
  </si>
  <si>
    <t>Total Questions</t>
  </si>
  <si>
    <t>Domains Assessed</t>
  </si>
  <si>
    <t>Questions ≥ Level 3</t>
  </si>
  <si>
    <t>Questions &lt; Level 3</t>
  </si>
  <si>
    <t>5</t>
  </si>
  <si>
    <t>Domain Maturity Scores</t>
  </si>
  <si>
    <t>Domain</t>
  </si>
  <si>
    <t>Avg Score</t>
  </si>
  <si>
    <t>Progress Bar (Visual)</t>
  </si>
  <si>
    <t>Target</t>
  </si>
  <si>
    <t>Governance and Docs</t>
  </si>
  <si>
    <t>Risk Management</t>
  </si>
  <si>
    <t>Vulnerability Mgmt</t>
  </si>
  <si>
    <t>Product Lifecycle</t>
  </si>
  <si>
    <t>Awareness and Skills</t>
  </si>
  <si>
    <t>Score</t>
  </si>
  <si>
    <t>CRA Maturity Model - Assessment</t>
  </si>
  <si>
    <t>Overall Maturity Score</t>
  </si>
  <si>
    <t xml:space="preserve"> out of 5</t>
  </si>
  <si>
    <t xml:space="preserve">  📝  Instructions: In column D, select the description that best matches your current practice for each question. The score calculates automatically.</t>
  </si>
  <si>
    <t>1 – Initial</t>
  </si>
  <si>
    <t>2 – Basic</t>
  </si>
  <si>
    <t>3 – Developing</t>
  </si>
  <si>
    <t>4 – Managed</t>
  </si>
  <si>
    <t>5 – Optimised</t>
  </si>
  <si>
    <t>Ref</t>
  </si>
  <si>
    <t>Assessment Question</t>
  </si>
  <si>
    <t>Select Current Maturity Level</t>
  </si>
  <si>
    <t>Maturity Level Descriptions (reference)</t>
  </si>
  <si>
    <t>Level</t>
  </si>
  <si>
    <t>Checklist Action</t>
  </si>
  <si>
    <t>Governance And Documentation</t>
  </si>
  <si>
    <t>Domain Average Score</t>
  </si>
  <si>
    <t>1.1.</t>
  </si>
  <si>
    <t>Do you have written and approved product security policies?</t>
  </si>
  <si>
    <t>1 No product security policies or guidelines exist</t>
  </si>
  <si>
    <t>1 No roles or responsibilities are defined</t>
  </si>
  <si>
    <t>1 No product security documentation exists</t>
  </si>
  <si>
    <t>1 No review process exists</t>
  </si>
  <si>
    <t>1 No awareness of authorities or obligations</t>
  </si>
  <si>
    <t>1.2.</t>
  </si>
  <si>
    <t>Are roles and responsibilities clearly defined for product security activities (e.g. development, vulnerability management, updates)?</t>
  </si>
  <si>
    <t>3 Responsibilities are documented but not consistently applied in practice</t>
  </si>
  <si>
    <t>2 Some basic guidelines exist but are informal or incomplete</t>
  </si>
  <si>
    <t>2 Responsibilities exist informally but are unclear or inconsistently assigned</t>
  </si>
  <si>
    <t>2 Limited or incomplete documentation exists covering only some aspects</t>
  </si>
  <si>
    <t>2 Reviews happen informally or occasionally</t>
  </si>
  <si>
    <t>2 Limited awareness but no clear understanding of obligations</t>
  </si>
  <si>
    <t>1.3.</t>
  </si>
  <si>
    <t>Do you maintain product-level technical documentation describing implemented security features, risk assessments, design decisions and update procedures?</t>
  </si>
  <si>
    <t>3 Documented policies or guidelines exist but are not formally approved or consistently used</t>
  </si>
  <si>
    <t>3 Documentation covering most required aspects exists but is incomplete or not consistently maintained</t>
  </si>
  <si>
    <t>3 A documented review process exists but is not consistently applied</t>
  </si>
  <si>
    <t>3 Authorities and obligations are known but not formally documented</t>
  </si>
  <si>
    <t>Activities</t>
  </si>
  <si>
    <t>1.4.</t>
  </si>
  <si>
    <t xml:space="preserve">Is there a process to regularly review product security and the quality of related documentation? </t>
  </si>
  <si>
    <t>4 Policies are formally approved, documented and generally applied</t>
  </si>
  <si>
    <t>4 Responsibilities are clearly defined, documented and consistently applied</t>
  </si>
  <si>
    <t>4 Documentation is complete for most products and consistently maintained</t>
  </si>
  <si>
    <t>4 Reviews are consistently performed and documented</t>
  </si>
  <si>
    <t>4 Authorities, obligations and interaction processes are defined and followed</t>
  </si>
  <si>
    <t>L1-2</t>
  </si>
  <si>
    <t>✓ Write your product security measures including default settings, how vulnerabilities are handled and how updates are managed.</t>
  </si>
  <si>
    <t>1.5.</t>
  </si>
  <si>
    <t>Are you aware of the Market Surveillance Authority responsible for enforcing the CRA, the conformity assessment procedure applicable to your products, and how to interact with relevant authorities if needed?</t>
  </si>
  <si>
    <t>5 Policies are formally approved, consistently applied, regularly reviewed and continuously improved</t>
  </si>
  <si>
    <t>5 Responsibilities are clearly defined, communicated, consistently applied, regularly reviewed and continuously improved</t>
  </si>
  <si>
    <t>5 Documentation is complete for all products, formally maintained, regularly reviewed and continuously improved</t>
  </si>
  <si>
    <t>5 Reviews are measured, tracked and continuously improved</t>
  </si>
  <si>
    <t>5 Awareness and interaction processes are formalised, maintained and regularly reviewed</t>
  </si>
  <si>
    <t>✓ Assign a person responsible for CRA compliance and product security.</t>
  </si>
  <si>
    <t>Risk Management And Security By Design/Default</t>
  </si>
  <si>
    <t>2.1.</t>
  </si>
  <si>
    <t>Do you perform cybersecurity risk assessments and use the results to guide product design, development, configuration and component management decisions?</t>
  </si>
  <si>
    <t>1 No risk assessments are performed</t>
  </si>
  <si>
    <t>1 Security-by-design is not considered</t>
  </si>
  <si>
    <t>1 No secure defaults are defined</t>
  </si>
  <si>
    <t>1 No security testing is performed</t>
  </si>
  <si>
    <t>1 No structured review or update process exists</t>
  </si>
  <si>
    <t>✓ Set simple security requirements. Example: Product B stores encrypted data and logs security events.</t>
  </si>
  <si>
    <t>2.2.</t>
  </si>
  <si>
    <t>Are products designed using security-by-design principles from the outset?</t>
  </si>
  <si>
    <t>2 Considered occasionally or late in development</t>
  </si>
  <si>
    <t>2 Risk assessments are informal and rarely influence decisions</t>
  </si>
  <si>
    <t>2 Secure settings exist but are inconsistent</t>
  </si>
  <si>
    <t>2 Testing is occasional and mostly manual</t>
  </si>
  <si>
    <t>2 Updates are informal or occasional</t>
  </si>
  <si>
    <t>L3</t>
  </si>
  <si>
    <t>✓ Cybersecurity responsibilities are assigned and confirmed by management. Example: Policies are approved by management and the approval is documented.</t>
  </si>
  <si>
    <t>2.3.</t>
  </si>
  <si>
    <t>Are products delivered with secure-by-default configurations and settings?</t>
  </si>
  <si>
    <t>3 Risk assessments are documented but not consistently used</t>
  </si>
  <si>
    <t>3 Applied during design but not consistently</t>
  </si>
  <si>
    <t>3 Secure defaults are defined but not consistently applied</t>
  </si>
  <si>
    <t>3 Testing is documented and includes some automated tools</t>
  </si>
  <si>
    <t>3 Reviews are documented but not consistently applied</t>
  </si>
  <si>
    <t>✓ Documentation is available for each product, including design decisions, known issues and update procedures. Example: Each product has a maintained document describing its risk controls and update approach.</t>
  </si>
  <si>
    <t>2.4.</t>
  </si>
  <si>
    <t>Do you perform security checks and testing before releasing or updating a product, and to what extent are automated tools used?</t>
  </si>
  <si>
    <t>4 Testing is systematically integrated into development workflows and regularly reviewed</t>
  </si>
  <si>
    <t>4 Risk assessments are systematically performed and guide decisions</t>
  </si>
  <si>
    <t>4 Consistently applied across products and regularly reviewed</t>
  </si>
  <si>
    <t>4 Secure defaults are consistently applied and reviewed</t>
  </si>
  <si>
    <t>4 Reviews and updates are consistently performed across products</t>
  </si>
  <si>
    <t>✓ Documentation is reviewed on a regular basis. Example: Product documentation is reviewed and updated at least once per year.</t>
  </si>
  <si>
    <t>2.5.</t>
  </si>
  <si>
    <t>When risks change or new threats emerge, are risk assessments, configurations and third-party components reviewed and updated?</t>
  </si>
  <si>
    <t>5 Continuous monitoring and structured updates are in place and continuously improved</t>
  </si>
  <si>
    <t>5 Risk assessments are formal, integrated into processes and continuously improved</t>
  </si>
  <si>
    <t>5 Fully integrated into development and continuously improved</t>
  </si>
  <si>
    <t>5 Secure defaults are enforced, tested and continuously improved</t>
  </si>
  <si>
    <t>5 Testing is risk-based, automated where appropriate, monitored and continuously improved</t>
  </si>
  <si>
    <t>✓ Interaction with relevant authorities is documented where applicable. Example: A short internal note identifies notification contacts and reporting steps.</t>
  </si>
  <si>
    <t>Vulnerability And Patch Management</t>
  </si>
  <si>
    <t>3.1.</t>
  </si>
  <si>
    <t>Do you have a process to receive, acknowledge, record and track vulnerabilities reported by customers, researchers or internal staff?</t>
  </si>
  <si>
    <t>5 Tracking is measured, integrated and continuously improved</t>
  </si>
  <si>
    <t>1 No vulnerability tracking exists</t>
  </si>
  <si>
    <t>1 No update process exists</t>
  </si>
  <si>
    <t>1 No SBOM is created or maintained</t>
  </si>
  <si>
    <t>1 No prioritisation is performed</t>
  </si>
  <si>
    <t>1 No verification is performed</t>
  </si>
  <si>
    <t>✓ Document when vulnerabilities or incidents must be reported to authorities. Example: Maintain a short internal note explaining when notifications may be required and who is responsible for submitting them.</t>
  </si>
  <si>
    <t>3.2.</t>
  </si>
  <si>
    <t>Do you have a defined process for creating, testing, delivering and communicating security updates to customers for supported products?</t>
  </si>
  <si>
    <t>3 A documented process exists but is not consistently followed</t>
  </si>
  <si>
    <t>2 Vulnerabilities are handled informally</t>
  </si>
  <si>
    <t>2 Updates are handled informally</t>
  </si>
  <si>
    <t>2 SBOM is created occasionally or manually</t>
  </si>
  <si>
    <t>2 Prioritisation is informal</t>
  </si>
  <si>
    <t>2 Verification is informal or occasional</t>
  </si>
  <si>
    <t>✓ Identify which conformity assessment procedure applies to each product. Example: Determine whether the product can follow self-assessment or requires third-party conformity assessment.</t>
  </si>
  <si>
    <t>3.3.</t>
  </si>
  <si>
    <t>Do you maintain and use a SBOM to support vulnerability and dependency management?</t>
  </si>
  <si>
    <t>5 SBOM is integrated, automated where appropriate and continuously improved</t>
  </si>
  <si>
    <t>3 A documented tracking process exists but is not consistently applied</t>
  </si>
  <si>
    <t>3 SBOM is documented for most products but not consistently maintained or used</t>
  </si>
  <si>
    <t>3 A documented prioritisation approach exists but is not consistently applied</t>
  </si>
  <si>
    <t>3 Verification is documented but not consistently applied</t>
  </si>
  <si>
    <t>L4-5</t>
  </si>
  <si>
    <t>✓ Review cybersecurity arrangements at defined intervals. Example: Hold quarterly meetings to discuss incidents, key indicators and open matters.</t>
  </si>
  <si>
    <t>3.4.</t>
  </si>
  <si>
    <t>Are vulnerabilities and updates prioritized based on risk, potential impact?</t>
  </si>
  <si>
    <t>4 Prioritisation is consistently risk-based and applied</t>
  </si>
  <si>
    <t>4 Vulnerabilities are consistently tracked and reviewed</t>
  </si>
  <si>
    <t>4 Updates are consistently managed, tested and delivered</t>
  </si>
  <si>
    <t>4 SBOM is systematically maintained and used in vulnerability management</t>
  </si>
  <si>
    <t>4 Verification is consistently performed and documented</t>
  </si>
  <si>
    <t>✓ Use collected data to identify patterns and recurring issues. Example: Track vulnerabilities, update timelines and repeated incident types.</t>
  </si>
  <si>
    <t>3.5.</t>
  </si>
  <si>
    <t>Do you verify that security updates effectively resolve reported vulnerabilities and maintain evidence of this verification?</t>
  </si>
  <si>
    <t>5 Verification is measured, reviewed and continuously improved</t>
  </si>
  <si>
    <t>5 The process is monitored, measured and continuously improved</t>
  </si>
  <si>
    <t>5 Prioritisation is measured, reviewed and continuously improved</t>
  </si>
  <si>
    <t>✓ Adjust staffing and budget based on risk levels. Example: Assign additional resources to higher-risk products.</t>
  </si>
  <si>
    <t>Product Lifecycle Management</t>
  </si>
  <si>
    <t>4.1.</t>
  </si>
  <si>
    <t>Is there a defined approach to managing product security during the operational phase?</t>
  </si>
  <si>
    <t>1 No structured approach exists</t>
  </si>
  <si>
    <t>1 No lifecycle management exists</t>
  </si>
  <si>
    <t>1 No structured improvement exists</t>
  </si>
  <si>
    <t>1 No defined method exists</t>
  </si>
  <si>
    <t>1 No monitoring exists</t>
  </si>
  <si>
    <t>✓ Ensure that reporting responsibilities and procedures are clearly defined and periodically reviewed. Example: Confirm that staff know when and how to notify authorities if serious vulnerabilities or incidents occur.</t>
  </si>
  <si>
    <t>4.2.</t>
  </si>
  <si>
    <t>Is the product lifecycle management actively managed, including defined support periods, update responsibilities, end-of-life arrangements and communication with customers?</t>
  </si>
  <si>
    <t>2 Lifecycle activities are informal</t>
  </si>
  <si>
    <t>2 Some practices exist but are informal</t>
  </si>
  <si>
    <t>2 Improvements are occasional and informal</t>
  </si>
  <si>
    <t>2 Issues are handled inconsistently</t>
  </si>
  <si>
    <t>2 Monitoring is informal or occasional</t>
  </si>
  <si>
    <t>✓ Maintain traceable evidence demonstrating compliance with cybersecurity requirements. Example: Keep records of risk assessments, testing results, vulnerability handling and updates.</t>
  </si>
  <si>
    <t>4.3.</t>
  </si>
  <si>
    <t>Is experience from product operation, post-incident reviews and customer input used to improve products over time?</t>
  </si>
  <si>
    <t>3 A documented improvement approach exists but is not consistently applied</t>
  </si>
  <si>
    <t>3 A documented approach exists but is not consistently applied</t>
  </si>
  <si>
    <t>3 Lifecycle processes are documented but not consistently applied</t>
  </si>
  <si>
    <t>3 A documented method exists but is not consistently applied or tested</t>
  </si>
  <si>
    <t>3 Monitoring is documented but not consistently applied</t>
  </si>
  <si>
    <t>✓ Ensure that documentation needed for product conformity declarations is complete and maintained. Example: Maintain the information needed to prepare an EU declaration of conformity.</t>
  </si>
  <si>
    <t>4.4.</t>
  </si>
  <si>
    <t>Is there a structured and tested way to address identified product security issues?</t>
  </si>
  <si>
    <t>4 Issues are handled through a consistent and reviewed process</t>
  </si>
  <si>
    <t>4 The approach is consistently applied and reviewed</t>
  </si>
  <si>
    <t>4 Lifecycle management is consistently applied and communicated</t>
  </si>
  <si>
    <t>4 Improvements are consistently implemented and tracked</t>
  </si>
  <si>
    <t>4 Monitoring is consistently performed and results are tracked</t>
  </si>
  <si>
    <t>✓ Acknowledge the relevant authorities who need to get notified regarding CRA and product security. Example: Consumer Protection and Technical Regulatory Authority.</t>
  </si>
  <si>
    <t>4.5.</t>
  </si>
  <si>
    <t xml:space="preserve">Are products monitored during operation to identify security risks, vulnerabilities and emerging threats? </t>
  </si>
  <si>
    <t>5 The approach is monitored, measured and continuously improved</t>
  </si>
  <si>
    <t>5 Lifecycle management is monitored, reviewed and continuously improved</t>
  </si>
  <si>
    <t>5 Continuous improvement is measured and integrated into product management</t>
  </si>
  <si>
    <t>5 The process is tested, measured and continuously improved</t>
  </si>
  <si>
    <t>5 Monitoring is integrated, risk-based and continuously improved</t>
  </si>
  <si>
    <t>Awareness, Competence And Skills</t>
  </si>
  <si>
    <t>5.1.</t>
  </si>
  <si>
    <t>Are sufficient skills available to design, develop and maintain products in a secure way, including through external expertise where internal capacity is limited?</t>
  </si>
  <si>
    <t>1 No relevant expertise is available</t>
  </si>
  <si>
    <t>1 No training is provided</t>
  </si>
  <si>
    <t>1 No structured support exists</t>
  </si>
  <si>
    <t>1 No external information is followed</t>
  </si>
  <si>
    <t>1 No assessment exists</t>
  </si>
  <si>
    <t>5.2.</t>
  </si>
  <si>
    <t>Do relevant staff receive appropriate training on cybersecurity practices relevant to their roles, including product risk management, vulnerability management, and security-by-design?</t>
  </si>
  <si>
    <t>4 Training is regularly delivered and reviewed</t>
  </si>
  <si>
    <t>2 Limited expertise is available and applied informally</t>
  </si>
  <si>
    <t>2 Training is informal or occasional</t>
  </si>
  <si>
    <t>2 Risk and product responsibility are discussed occasionally</t>
  </si>
  <si>
    <t>2 Information is followed occasionally</t>
  </si>
  <si>
    <t>2 Assessment is informal</t>
  </si>
  <si>
    <t>5.3.</t>
  </si>
  <si>
    <t>Does the organisation promote a culture of responsible product development, open reporting and awareness of product risks?</t>
  </si>
  <si>
    <t>3 Expectations are communicated to staff</t>
  </si>
  <si>
    <t>3 Skills are documented but not consistently sufficient</t>
  </si>
  <si>
    <t>3 Training is documented but not consistently delivered</t>
  </si>
  <si>
    <t>3 Sources are documented but not consistently used</t>
  </si>
  <si>
    <t>3 Assessment is documented but not consistently applied</t>
  </si>
  <si>
    <t>5.4.</t>
  </si>
  <si>
    <t>Do you follow relevant external product security information (e.g. advisories, alerts)?</t>
  </si>
  <si>
    <t>4 Skills are sufficient, applied and regularly reviewed</t>
  </si>
  <si>
    <t>4 Responsible practices are part of normal product work</t>
  </si>
  <si>
    <t>4 Information is consistently monitored and used</t>
  </si>
  <si>
    <t>4 Assessment is consistently performed and gaps addressed</t>
  </si>
  <si>
    <t>5.5.</t>
  </si>
  <si>
    <t>Do you assess and validate that your team has the required skills and competence to maintain secure products?</t>
  </si>
  <si>
    <t>5 Competence is measured, tracked and continuously improved</t>
  </si>
  <si>
    <t>5 Skills are assessed, developed and continuously improved</t>
  </si>
  <si>
    <t>5 Training effectiveness is assessed and continuously improved</t>
  </si>
  <si>
    <t>5 Product risk considerations influence decisions across the organisation</t>
  </si>
  <si>
    <t>5 Engagement is active, integrated and continuously improved</t>
  </si>
  <si>
    <t>CRA Maturity Model - Pivot Summary</t>
  </si>
  <si>
    <t>Pivot 1: Domain Maturity Scores</t>
  </si>
  <si>
    <t>Questions</t>
  </si>
  <si>
    <t>Min Score</t>
  </si>
  <si>
    <t>Max Score</t>
  </si>
  <si>
    <t>Gap to Level 5</t>
  </si>
  <si>
    <t>OVERALL</t>
  </si>
  <si>
    <t>Pivot 2: Question-Level Maturity Detail</t>
  </si>
  <si>
    <t>Question (summary)</t>
  </si>
  <si>
    <t>Current Maturity Level</t>
  </si>
  <si>
    <t>RAG</t>
  </si>
  <si>
    <t>Pivot 3: Score Distribution</t>
  </si>
  <si>
    <t>Count</t>
  </si>
  <si>
    <t>Percentage</t>
  </si>
  <si>
    <t>Level 1</t>
  </si>
  <si>
    <t>Level 2</t>
  </si>
  <si>
    <t>Level 3</t>
  </si>
  <si>
    <t>Level 4</t>
  </si>
  <si>
    <t>Level 5</t>
  </si>
  <si>
    <t xml:space="preserve">  CRA Maturity Model - Action Checklist</t>
  </si>
  <si>
    <t xml:space="preserve">  Use this checklist after completing the self-check to guide your improvement roadmap. You do not need to complete everything at once.</t>
  </si>
  <si>
    <t>✓</t>
  </si>
  <si>
    <t>Action</t>
  </si>
  <si>
    <t>Progress/notes</t>
  </si>
  <si>
    <t xml:space="preserve">  📋  How to use this checklist</t>
  </si>
  <si>
    <t>☐</t>
  </si>
  <si>
    <t>Start with your current maturity level section below</t>
  </si>
  <si>
    <t>General</t>
  </si>
  <si>
    <t>Prioritise actions in domains where scores are lowest, especially where scores are below 2.5.</t>
  </si>
  <si>
    <t>Focus first on high-risk gaps in your assessment</t>
  </si>
  <si>
    <t>Pick a small number of actions you can complete in the next 3–6 months</t>
  </si>
  <si>
    <t>Repeat the self-check regularly to track progress</t>
  </si>
  <si>
    <t xml:space="preserve">  🟡  BASIC Maturity  (Score 1 – 2.5)</t>
  </si>
  <si>
    <t xml:space="preserve">  At this level: Cybersecurity is mostly informal and reactive.  Main goal: Set up a basic structure, visibility and responsibilities.</t>
  </si>
  <si>
    <t xml:space="preserve">  Documentation and Governance</t>
  </si>
  <si>
    <t xml:space="preserve">Keep a basic record of key product security aspects (e.g. configurations, issues, updates). </t>
  </si>
  <si>
    <t>Governance</t>
  </si>
  <si>
    <t>Assign responsibility for product security activities so that ownership is clear. Without a defined owner, important obligations are easier to overlook.</t>
  </si>
  <si>
    <t>Be clear about roles across the product lifecycle management, including development, maintenance, and vulnerability management.</t>
  </si>
  <si>
    <t>Identify relevant authorities and understand basic reporting expectations under the CRA.</t>
  </si>
  <si>
    <t>From time to time, review documentation to check that they still reflect how things are actually done.</t>
  </si>
  <si>
    <t>Risk management, security by design and security by default</t>
  </si>
  <si>
    <t>Carry out a basic risk assessment for products so that security measures are based on what is actually at risk.</t>
  </si>
  <si>
    <t>Risk Mgmt</t>
  </si>
  <si>
    <t xml:space="preserve"> Security should be considered during development, rather than added later once the product is already built.</t>
  </si>
  <si>
    <t>Record the main security risks for each product to avoid repeated rediscovery.</t>
  </si>
  <si>
    <t xml:space="preserve"> Ensure products are delivered with secure default settings.</t>
  </si>
  <si>
    <t>Perform basic security checks before release or update to identify issues early.</t>
  </si>
  <si>
    <t xml:space="preserve">  Vulnerability and Patch Management</t>
  </si>
  <si>
    <t>Establish a clear contact point for reporting vulnerabilities so that issues can be received and handled without delay.</t>
  </si>
  <si>
    <t>Vuln Mgmt</t>
  </si>
  <si>
    <t>Maintain a record of vulnerabilities for each product to ensure they are tracked.</t>
  </si>
  <si>
    <t>Address vulnerabilities based on their potential impact, starting with the most serious ones.</t>
  </si>
  <si>
    <t>Before releasing an update, check that it actually fixes the reported vulnerability.</t>
  </si>
  <si>
    <t xml:space="preserve">Research and plan the SBOM strategy to support the identification of vulnerabilities in the software products. </t>
  </si>
  <si>
    <t>Generate an inventory of components (SBOM), using a commonly used and machine-readable format where feasible. Start with key components and expand over time.</t>
  </si>
  <si>
    <t>Be aware of basic CRA reporting expectations for vulnerabilities and incidents.</t>
  </si>
  <si>
    <t xml:space="preserve">  Product Lifecycle Management</t>
  </si>
  <si>
    <t>Put a simple process in place for handling product security issues so teams can respond in a consistent way when something happens.</t>
  </si>
  <si>
    <t>Lifecycle</t>
  </si>
  <si>
    <t>Clarify how communication with customers would be handled if a serious security issue arises.</t>
  </si>
  <si>
    <t xml:space="preserve"> Make product support periods clear so customers know what to expect.</t>
  </si>
  <si>
    <t>Keep a record of product security issues so they can be tracked and used for learning over time.</t>
  </si>
  <si>
    <t>Make sure someone is responsible for product security during the support period.</t>
  </si>
  <si>
    <t>Use feedback from customers and operational experience to spot recurring issues.</t>
  </si>
  <si>
    <t>Perform basic monitoring of products in operation while they are in use to identify potential security risks.</t>
  </si>
  <si>
    <t xml:space="preserve">  Awareness, Competence and Skills</t>
  </si>
  <si>
    <t xml:space="preserve"> Identify the knowledge and skills needed to meet product security obligations.</t>
  </si>
  <si>
    <t>Awareness</t>
  </si>
  <si>
    <t>Consider using external expertise where internal capacity is limited</t>
  </si>
  <si>
    <t>Make sure security expectations are communicated so staff understand their responsibilities.</t>
  </si>
  <si>
    <t xml:space="preserve"> Follow relevant external sources of product security information.</t>
  </si>
  <si>
    <t xml:space="preserve"> Periodically check that staff involved in product development and maintenance have the required competence.</t>
  </si>
  <si>
    <t xml:space="preserve">  Action Planning and Tracking</t>
  </si>
  <si>
    <t>Address the highest-risk gaps first, particularly in vulnerability management and regulatory obligations.</t>
  </si>
  <si>
    <t>Planning</t>
  </si>
  <si>
    <t>Focus on a limited number of achievable actions to ensure progress is made.</t>
  </si>
  <si>
    <t>Assign responsibility for vulnerability management, updates, and product security tasks.</t>
  </si>
  <si>
    <t xml:space="preserve">  🔵  INTERMEDIATE Maturity  (Score 2.6 – 3.9)</t>
  </si>
  <si>
    <t xml:space="preserve">  At this level: Existing practices are in place but not used consistently.  Main goal: Strengthen consistency and ensure practices are used regularly.</t>
  </si>
  <si>
    <t xml:space="preserve">  Governance and Documentation</t>
  </si>
  <si>
    <t>Ensure cybersecurity responsibilities are clearly assigned.</t>
  </si>
  <si>
    <t>Maintain product-level documentation covering design decisions, known issues and update procedures.</t>
  </si>
  <si>
    <t>Review documentation regularly to keep it accurate and aligned with current practices.</t>
  </si>
  <si>
    <t>Keep a clear record of interactions with relevant authorities and reporting points of contact.</t>
  </si>
  <si>
    <t>Document reporting obligations, including when incidents must be reported and who is responsible.</t>
  </si>
  <si>
    <t>Identify and document the conformity assessment procedure applicable to each product.</t>
  </si>
  <si>
    <t>Risk management and security by design and security by default</t>
  </si>
  <si>
    <t>Maintain documented risk assessments for each product and keep them up to date.</t>
  </si>
  <si>
    <t>Use risk assessment results to guide design and configuration decisions.</t>
  </si>
  <si>
    <t>Make security by design a consistent part of product development.</t>
  </si>
  <si>
    <t>Perform security checks before each release or update.</t>
  </si>
  <si>
    <t>Follow vulnerability sources and advisories for components used in products.</t>
  </si>
  <si>
    <t>Review security architecture periodically to ensure controls remain appropriate.</t>
  </si>
  <si>
    <t>Assign a severity rating to each vulnerability using a consistent approach.</t>
  </si>
  <si>
    <t>Set timeframes for addressing vulnerabilities based on their severity.</t>
  </si>
  <si>
    <t>Notify customers about vulnerabilities and relevant security updates in a timely manner.</t>
  </si>
  <si>
    <t>Maintain a complete record of vulnerabilities and the actions taken to resolve them.</t>
  </si>
  <si>
    <t>Generate and maintain an inventory of components (SBOM), using tools or simplified approaches appropriate to the organisation’s size.</t>
  </si>
  <si>
    <t>Research and plan how to integrate SBOM in the vulnerability identification process.</t>
  </si>
  <si>
    <t>Consume SBOM for vulnerability identifiacation on a pilot scale.</t>
  </si>
  <si>
    <t>Verify that security updates resolve the reported vulnerability before release.</t>
  </si>
  <si>
    <t>Maintain a documented plan for handling product security issues, including roles and communication.</t>
  </si>
  <si>
    <t>Test the plan periodically using approaches appropriate to the organisation (e.g. simple walkthroughs or tabletop exercises)</t>
  </si>
  <si>
    <t>Provide clear information to customers on support timelines and end-of-life.</t>
  </si>
  <si>
    <t>Review product security incidents and customer feedback regularly.</t>
  </si>
  <si>
    <t>Monitor products consistently throughout their support period.</t>
  </si>
  <si>
    <t>Ensure product security training reflects the responsibilities of each role.</t>
  </si>
  <si>
    <t>Encourage teams to share lessons learned from product security issues.</t>
  </si>
  <si>
    <t>Follow relevant external sources of product security information.</t>
  </si>
  <si>
    <t>Periodically check that staff involved in product development and maintenance have the required level of security knowledge.</t>
  </si>
  <si>
    <t>Define clear and realistic objectives for each area requiring improvement. Vague goals are difficult to measure and are more likely to be deprioritised when competing demands arise.</t>
  </si>
  <si>
    <t>Break larger improvements into smaller, manageable steps. Changes introduced gradually are easier to implement and more likely to be sustained over time.</t>
  </si>
  <si>
    <t>Track progress and update relevant policies or procedures as actions are completed. Improvements that are not reflected in documentation tend to fade from everyday practice.</t>
  </si>
  <si>
    <t xml:space="preserve">  🟢  ADVANCED Maturity  (Score 4 – 5)</t>
  </si>
  <si>
    <t xml:space="preserve">  At this level: Security practices are established and applied consistently.  Main goal: Maintain these practices and update them when necessary.</t>
  </si>
  <si>
    <t>Review cybersecurity arrangements on a regular basis using defined indicators (e.g. incidents, response times), for example through quarterly discussions that cover recent incidents, key indicators, and any open issues.</t>
  </si>
  <si>
    <t>Look at incident and monitoring data over time to spot recurring patterns and address underlying causes, not just individual cases.</t>
  </si>
  <si>
    <t>Make sure staffing and budget decisions reflect the level of risk associated with each product.</t>
  </si>
  <si>
    <t>Clearly assign responsibility for risk reviews and regulatory notifications, and make sure the approach is documented so it can be followed in practice.</t>
  </si>
  <si>
    <t>Keep records of cybersecurity activities, including risk assessments, testing, and vulnerability management, in a way that is complete and easy to trace when needed.</t>
  </si>
  <si>
    <t>Include risk management in product planning and roadmaps so that security considerations influence decisions from the outset.</t>
  </si>
  <si>
    <t>Apply a consistent set of secure design principles across products to support more predictable and defensible outcomes.</t>
  </si>
  <si>
    <t>Record key threat scenarios along with the reasoning behind the selected security measures.</t>
  </si>
  <si>
    <t>Revisit the security architecture periodically to confirm that existing controls remain appropriate as the product evolves.</t>
  </si>
  <si>
    <t>Integrate security testing into the development workflow and ensure results are addressed before release.</t>
  </si>
  <si>
    <t>Ensure risk assessment results are clearly reflected in design, configuration and component management decisions.</t>
  </si>
  <si>
    <t>Measure effectiveness of controls and improve based on results.</t>
  </si>
  <si>
    <t>Use automated tools, where appropriate to the organisation’s size and product complexity.</t>
  </si>
  <si>
    <t>Maintain a clear and consistent process for communicating vulnerabilities to customers and, where required, to authorities.</t>
  </si>
  <si>
    <t>Keep complete and traceable records of vulnerabilities and how they were handled.</t>
  </si>
  <si>
    <t xml:space="preserve">Confirm that fixes resolve the underlying vulnerability and review how effectively the update process worked. </t>
  </si>
  <si>
    <t>Maintain and use component inventories (e.g. SBOM) to support vulnerability management, where appropriate</t>
  </si>
  <si>
    <t>Assess the exploitability of vulnerabilities where relevant, to support prioritisation of fixes</t>
  </si>
  <si>
    <t>Track indicators such as time to detect and resolve vulnerabilities, where feasible, to support improvement</t>
  </si>
  <si>
    <t>Maintain a structured product security management plan with clear roles, responsibilities, and escalation paths.</t>
  </si>
  <si>
    <t>Test and review the plan regularly, and address any gaps that are identified.</t>
  </si>
  <si>
    <t>Carry out structured follow-ups after security incidents to capture lessons learned.</t>
  </si>
  <si>
    <t>Review product support periods and lifecycle commitments to ensure they remain realistic.</t>
  </si>
  <si>
    <t>Ensure processes support coordinated handling of vulnerabilities, including communication with external parties where relevant.</t>
  </si>
  <si>
    <t>Measure effectiveness of incident handling and improve processes based on results.</t>
  </si>
  <si>
    <t>Provide role-appropriate training, using approaches suitable for the organisation that reflects the level of risk and responsibility involved.</t>
  </si>
  <si>
    <t>Maintain accessible reporting channels and encourage staff to raise security concerns.</t>
  </si>
  <si>
    <t>Review competence levels regularly and address gaps through training, recruitment or specialist support.</t>
  </si>
  <si>
    <t>Follow external product security information in a structured way and engage with relevant communities where appropriate.</t>
  </si>
  <si>
    <t xml:space="preserve"> Assess staff skills on an ongoing basis and use the results to guide training and product security improvements.</t>
  </si>
  <si>
    <t xml:space="preserve"> Track training effectiveness and improve based on results.</t>
  </si>
  <si>
    <t>Review improvement plans at regular intervals, for example alongside annual product roadmap reviews, to ensure they remain relevant.</t>
  </si>
  <si>
    <t>Update planned actions when new risks, vulnerabilities, or weaknesses are identified so that efforts reflect the current situation.</t>
  </si>
  <si>
    <t>Keep key records such as policies, risk assessments, component inventories, vulnerability logs, and test results up to date and easy to access when needed.</t>
  </si>
  <si>
    <t>Use measurable indicators, where feasible, to track product security performance (e.g. time to resolve vulnerabilities).</t>
  </si>
  <si>
    <t xml:space="preserve">  💡 Tip: Start with your current maturity band and focus on a few actions at a time. Revisit regularly to track progress.</t>
  </si>
  <si>
    <t>The self-check itself. This is the only tab you need to fill in.</t>
  </si>
  <si>
    <t>CRA Maturity Model Tool - Instructions</t>
  </si>
  <si>
    <t>Product Life cycle Management</t>
  </si>
  <si>
    <t>This tool helps you check your organisation's current maturity against the Cyber Resilience Act (CRA), across 5 domains: Governance and Documentation, Risk Management and Security by Design and by Default, Vulnerability and Patch Management, Product Life Cycle Management, and Awareness and Skills. It is intended as a self-check aid, not a substitute for formal legal or conformity advice.</t>
  </si>
  <si>
    <t>2. How to complete the check</t>
  </si>
  <si>
    <t>Step 2 - Read the question (column C).</t>
  </si>
  <si>
    <t>Step 3 - Click the cell in column D and choose the matching description from the drop-down list.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</si>
</sst>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\-mmm"/>
  </numFmts>
  <fonts count="59" x14ac:knownFonts="1">
    <font>
      <sz val="11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b/>
      <sz val="14"/>
      <color rgb="FFFFFFFF"/>
      <name val="Arial"/>
      <charset val="1"/>
    </font>
    <font>
      <i/>
      <sz val="10"/>
      <color rgb="FFBFC7DE"/>
      <name val="Arial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b/>
      <sz val="18"/>
      <color rgb="FFFFFFFF"/>
      <name val="Arial"/>
      <family val="2"/>
      <charset val="1"/>
    </font>
    <font>
      <b/>
      <sz val="14"/>
      <color theme="0"/>
      <name val="Arial"/>
      <family val="2"/>
      <charset val="1"/>
    </font>
    <font>
      <i/>
      <sz val="9"/>
      <color rgb="FFBFC7DE"/>
      <name val="Arial"/>
      <charset val="1"/>
    </font>
    <font>
      <b/>
      <sz val="11"/>
      <color rgb="FF666666"/>
      <name val="Arial"/>
      <family val="2"/>
      <charset val="1"/>
    </font>
    <font>
      <b/>
      <sz val="20"/>
      <color rgb="FFFFFFFF"/>
      <name val="Arial"/>
      <family val="2"/>
      <charset val="1"/>
    </font>
    <font>
      <b/>
      <sz val="11"/>
      <color rgb="FFFFFFFF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b/>
      <sz val="11"/>
      <color theme="4"/>
      <name val="Courier New"/>
      <family val="3"/>
      <charset val="1"/>
    </font>
    <font>
      <b/>
      <sz val="10"/>
      <color rgb="FF000000"/>
      <name val="Arial"/>
      <family val="2"/>
      <charset val="1"/>
    </font>
    <font>
      <b/>
      <sz val="9"/>
      <color rgb="FFFFFFFF"/>
      <name val="Arial"/>
      <family val="2"/>
      <charset val="1"/>
    </font>
    <font>
      <sz val="9"/>
      <name val="Arial"/>
      <family val="2"/>
      <charset val="1"/>
    </font>
    <font>
      <b/>
      <sz val="9"/>
      <color rgb="FF922B21"/>
      <name val="Arial"/>
      <family val="2"/>
      <charset val="1"/>
    </font>
    <font>
      <sz val="10"/>
      <name val="Arial"/>
      <family val="2"/>
      <charset val="1"/>
    </font>
    <font>
      <sz val="10"/>
      <color theme="0"/>
      <name val="Arial"/>
      <family val="2"/>
      <charset val="1"/>
    </font>
    <font>
      <sz val="10"/>
      <color theme="1"/>
      <name val="Arial"/>
      <family val="2"/>
      <charset val="1"/>
    </font>
    <font>
      <sz val="11"/>
      <name val="Calibri"/>
      <family val="2"/>
      <charset val="1"/>
    </font>
    <font>
      <sz val="11"/>
      <color theme="0"/>
      <name val="Calibri"/>
      <family val="2"/>
      <charset val="1"/>
    </font>
    <font>
      <b/>
      <sz val="16"/>
      <color rgb="FFFFFFFF"/>
      <name val="Arial"/>
      <family val="2"/>
      <charset val="1"/>
    </font>
    <font>
      <b/>
      <sz val="14"/>
      <color rgb="FFFFFFFF"/>
      <name val="Calibri"/>
      <family val="2"/>
      <charset val="1"/>
    </font>
    <font>
      <b/>
      <sz val="14"/>
      <color rgb="FF7F3F00"/>
      <name val="Calibri"/>
      <family val="2"/>
      <charset val="1"/>
    </font>
    <font>
      <b/>
      <sz val="8"/>
      <color rgb="FFFFFFFF"/>
      <name val="Arial"/>
      <family val="2"/>
      <charset val="1"/>
    </font>
    <font>
      <b/>
      <sz val="14"/>
      <color rgb="FF595959"/>
      <name val="Calibri"/>
      <family val="2"/>
      <charset val="1"/>
    </font>
    <font>
      <b/>
      <sz val="13"/>
      <color rgb="FFFFFFFF"/>
      <name val="Arial"/>
      <family val="2"/>
      <charset val="1"/>
    </font>
    <font>
      <sz val="10"/>
      <color rgb="FF444444"/>
      <name val="Arial"/>
      <family val="2"/>
      <charset val="1"/>
    </font>
    <font>
      <b/>
      <sz val="10"/>
      <color rgb="FF1F4E79"/>
      <name val="Arial"/>
      <family val="2"/>
      <charset val="1"/>
    </font>
    <font>
      <sz val="8"/>
      <color rgb="FF666666"/>
      <name val="Arial"/>
      <family val="2"/>
      <charset val="1"/>
    </font>
    <font>
      <b/>
      <sz val="8"/>
      <color rgb="FF1F4E79"/>
      <name val="Arial"/>
      <family val="2"/>
      <charset val="1"/>
    </font>
    <font>
      <sz val="8"/>
      <name val="Arial"/>
      <family val="2"/>
      <charset val="1"/>
    </font>
    <font>
      <b/>
      <sz val="10"/>
      <color rgb="FF1F3864"/>
      <name val="Arial"/>
      <family val="2"/>
      <charset val="1"/>
    </font>
    <font>
      <b/>
      <sz val="8"/>
      <color rgb="FF1F3864"/>
      <name val="Arial"/>
      <family val="2"/>
      <charset val="1"/>
    </font>
    <font>
      <b/>
      <sz val="10"/>
      <color rgb="FF7F3F00"/>
      <name val="Arial"/>
      <family val="2"/>
      <charset val="1"/>
    </font>
    <font>
      <b/>
      <sz val="8"/>
      <color rgb="FF7F3F00"/>
      <name val="Arial"/>
      <family val="2"/>
      <charset val="1"/>
    </font>
    <font>
      <b/>
      <sz val="10"/>
      <color theme="0"/>
      <name val="Arial"/>
      <family val="2"/>
      <charset val="1"/>
    </font>
    <font>
      <b/>
      <sz val="10"/>
      <color rgb="FF3F3F76"/>
      <name val="Arial"/>
      <family val="2"/>
      <charset val="1"/>
    </font>
    <font>
      <b/>
      <sz val="8"/>
      <color rgb="FF3F3F76"/>
      <name val="Arial"/>
      <family val="2"/>
      <charset val="1"/>
    </font>
    <font>
      <b/>
      <sz val="10"/>
      <color rgb="FF4B1A6B"/>
      <name val="Arial"/>
      <family val="2"/>
      <charset val="1"/>
    </font>
    <font>
      <sz val="11"/>
      <color rgb="FFFF0000"/>
      <name val="Calibri"/>
      <family val="2"/>
      <charset val="1"/>
    </font>
    <font>
      <b/>
      <sz val="14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1"/>
      <color rgb="FF1F3864"/>
      <name val="Arial"/>
      <family val="2"/>
      <charset val="1"/>
    </font>
    <font>
      <sz val="9"/>
      <color rgb="FF000000"/>
      <name val="Arial"/>
      <family val="2"/>
      <charset val="1"/>
    </font>
    <font>
      <b/>
      <i/>
      <sz val="11"/>
      <color rgb="FFFFFFFF"/>
      <name val="Arial"/>
      <family val="2"/>
      <charset val="1"/>
    </font>
    <font>
      <sz val="12"/>
      <name val="Arial"/>
      <family val="2"/>
      <charset val="1"/>
    </font>
    <font>
      <sz val="9"/>
      <color rgb="FF333333"/>
      <name val="Arial"/>
      <family val="2"/>
      <charset val="1"/>
    </font>
    <font>
      <sz val="8"/>
      <color rgb="FF555555"/>
      <name val="Arial"/>
      <family val="2"/>
      <charset val="1"/>
    </font>
    <font>
      <b/>
      <sz val="13"/>
      <color rgb="FF3D2A00"/>
      <name val="Arial"/>
      <family val="2"/>
      <charset val="1"/>
    </font>
    <font>
      <i/>
      <sz val="9"/>
      <color rgb="FF7F6000"/>
      <name val="Arial"/>
      <family val="2"/>
      <charset val="1"/>
    </font>
    <font>
      <b/>
      <sz val="10"/>
      <color rgb="FF7F6000"/>
      <name val="Arial"/>
      <family val="2"/>
      <charset val="1"/>
    </font>
    <font>
      <i/>
      <sz val="9"/>
      <color rgb="FF1F3864"/>
      <name val="Arial"/>
      <family val="2"/>
      <charset val="1"/>
    </font>
    <font>
      <i/>
      <sz val="9"/>
      <color rgb="FF375623"/>
      <name val="Arial"/>
      <family val="2"/>
      <charset val="1"/>
    </font>
    <font>
      <b/>
      <sz val="10"/>
      <color rgb="FF375623"/>
      <name val="Arial"/>
      <family val="2"/>
      <charset val="1"/>
    </font>
  </fonts>
  <fills count="38">
    <fill>
      <patternFill patternType="none"/>
    </fill>
    <fill>
      <patternFill patternType="gray125"/>
    </fill>
    <fill>
      <patternFill patternType="solid">
        <fgColor rgb="FF1F3864"/>
        <bgColor rgb="FF2E4057"/>
      </patternFill>
    </fill>
    <fill>
      <patternFill patternType="solid">
        <fgColor rgb="FF2E75B6"/>
        <bgColor rgb="FF4472C4"/>
      </patternFill>
    </fill>
    <fill>
      <patternFill patternType="solid">
        <fgColor rgb="FFF7F7F7"/>
        <bgColor rgb="FFF9F9F9"/>
      </patternFill>
    </fill>
    <fill>
      <patternFill patternType="solid">
        <fgColor theme="3"/>
        <bgColor rgb="FF555555"/>
      </patternFill>
    </fill>
    <fill>
      <patternFill patternType="solid">
        <fgColor rgb="FF9DC3E6"/>
        <bgColor rgb="FFB4C7E7"/>
      </patternFill>
    </fill>
    <fill>
      <patternFill patternType="solid">
        <fgColor rgb="FF70AD47"/>
        <bgColor rgb="FF999999"/>
      </patternFill>
    </fill>
    <fill>
      <patternFill patternType="solid">
        <fgColor rgb="FFC0392B"/>
        <bgColor rgb="FF922B21"/>
      </patternFill>
    </fill>
    <fill>
      <patternFill patternType="solid">
        <fgColor rgb="FFEBF3FB"/>
        <bgColor rgb="FFEEF4FB"/>
      </patternFill>
    </fill>
    <fill>
      <patternFill patternType="solid">
        <fgColor theme="0"/>
        <bgColor rgb="FFFFFEF5"/>
      </patternFill>
    </fill>
    <fill>
      <patternFill patternType="solid">
        <fgColor rgb="FFFFE699"/>
        <bgColor rgb="FFFFF2CC"/>
      </patternFill>
    </fill>
    <fill>
      <patternFill patternType="solid">
        <fgColor rgb="FFFFC000"/>
        <bgColor rgb="FFFFD966"/>
      </patternFill>
    </fill>
    <fill>
      <patternFill patternType="solid">
        <fgColor rgb="FF375623"/>
        <bgColor rgb="FF444444"/>
      </patternFill>
    </fill>
    <fill>
      <patternFill patternType="solid">
        <fgColor rgb="FFD9D9D9"/>
        <bgColor rgb="FFDDDDDD"/>
      </patternFill>
    </fill>
    <fill>
      <patternFill patternType="solid">
        <fgColor theme="4" tint="0.39988402966399123"/>
        <bgColor rgb="FF9DC3E6"/>
      </patternFill>
    </fill>
    <fill>
      <patternFill patternType="solid">
        <fgColor rgb="FFF9F9F9"/>
        <bgColor rgb="FFFAFAFA"/>
      </patternFill>
    </fill>
    <fill>
      <patternFill patternType="solid">
        <fgColor rgb="FFD6E4F0"/>
        <bgColor rgb="FFDDDDDD"/>
      </patternFill>
    </fill>
    <fill>
      <patternFill patternType="solid">
        <fgColor rgb="FFFAFAFA"/>
        <bgColor rgb="FFF9F9F9"/>
      </patternFill>
    </fill>
    <fill>
      <patternFill patternType="solid">
        <fgColor theme="5" tint="-0.249977111117893"/>
        <bgColor rgb="FFC0392B"/>
      </patternFill>
    </fill>
    <fill>
      <patternFill patternType="solid">
        <fgColor rgb="FFFCE4D6"/>
        <bgColor rgb="FFFFF2CC"/>
      </patternFill>
    </fill>
    <fill>
      <patternFill patternType="solid">
        <fgColor theme="3" tint="0.39988402966399123"/>
        <bgColor rgb="FF999999"/>
      </patternFill>
    </fill>
    <fill>
      <patternFill patternType="solid">
        <fgColor rgb="FFEDEDED"/>
        <bgColor rgb="FFEEEEEE"/>
      </patternFill>
    </fill>
    <fill>
      <patternFill patternType="solid">
        <fgColor rgb="FF4B1A6B"/>
        <bgColor rgb="FF3F3F76"/>
      </patternFill>
    </fill>
    <fill>
      <patternFill patternType="solid">
        <fgColor rgb="FFBDD7EE"/>
        <bgColor rgb="FFBFC7DE"/>
      </patternFill>
    </fill>
    <fill>
      <patternFill patternType="solid">
        <fgColor theme="4" tint="0.59987182226020086"/>
        <bgColor rgb="FFBFC7DE"/>
      </patternFill>
    </fill>
    <fill>
      <patternFill patternType="solid">
        <fgColor rgb="FF2E4057"/>
        <bgColor rgb="FF1F3864"/>
      </patternFill>
    </fill>
    <fill>
      <patternFill patternType="solid">
        <fgColor rgb="FF4472C4"/>
        <bgColor rgb="FF2E75B6"/>
      </patternFill>
    </fill>
    <fill>
      <patternFill patternType="solid">
        <fgColor rgb="FFEEF4FB"/>
        <bgColor rgb="FFEBF3FB"/>
      </patternFill>
    </fill>
    <fill>
      <patternFill patternType="solid">
        <fgColor rgb="FFEEEEEE"/>
        <bgColor rgb="FFEDEDED"/>
      </patternFill>
    </fill>
    <fill>
      <patternFill patternType="solid">
        <fgColor rgb="FFF0F0F0"/>
        <bgColor rgb="FFEEEEEE"/>
      </patternFill>
    </fill>
    <fill>
      <patternFill patternType="solid">
        <fgColor rgb="FFFFF2CC"/>
        <bgColor rgb="FFFCE4D6"/>
      </patternFill>
    </fill>
    <fill>
      <patternFill patternType="solid">
        <fgColor rgb="FFFFFEF5"/>
        <bgColor rgb="FFFFFFFF"/>
      </patternFill>
    </fill>
    <fill>
      <patternFill patternType="solid">
        <fgColor theme="7" tint="0.39988402966399123"/>
        <bgColor rgb="FFFFE699"/>
      </patternFill>
    </fill>
    <fill>
      <patternFill patternType="solid">
        <fgColor rgb="FFF5F9FF"/>
        <bgColor rgb="FFF9F9F9"/>
      </patternFill>
    </fill>
    <fill>
      <patternFill patternType="solid">
        <fgColor rgb="FFE2EFDA"/>
        <bgColor rgb="FFEDEDED"/>
      </patternFill>
    </fill>
    <fill>
      <patternFill patternType="solid">
        <fgColor rgb="FFF6FBF2"/>
        <bgColor rgb="FFF9F9F9"/>
      </patternFill>
    </fill>
    <fill>
      <patternFill patternType="solid">
        <fgColor theme="9" tint="0.39988402966399123"/>
        <bgColor rgb="FFCCCC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8A8A8"/>
      </left>
      <right style="thin">
        <color rgb="FFA8A8A8"/>
      </right>
      <top style="thin">
        <color rgb="FFA8A8A8"/>
      </top>
      <bottom style="thin">
        <color rgb="FFA8A8A8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137">
    <xf numFmtId="0" fontId="0" fillId="0" borderId="0" xfId="0"/>
    <xf numFmtId="0" fontId="0" fillId="0" borderId="0" xfId="0" applyAlignment="1"/>
    <xf numFmtId="0" fontId="13" fillId="2" borderId="0" xfId="0" applyFont="1" applyFill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7" fillId="10" borderId="0" xfId="0" applyFont="1" applyFill="1" applyAlignment="1">
      <alignment horizontal="center" vertical="center"/>
    </xf>
    <xf numFmtId="0" fontId="18" fillId="10" borderId="0" xfId="0" applyFont="1" applyFill="1" applyAlignment="1">
      <alignment horizontal="center" vertical="center" wrapText="1"/>
    </xf>
    <xf numFmtId="0" fontId="19" fillId="10" borderId="0" xfId="0" applyFont="1" applyFill="1" applyAlignment="1">
      <alignment horizontal="center" vertical="center"/>
    </xf>
    <xf numFmtId="0" fontId="20" fillId="10" borderId="0" xfId="0" applyFont="1" applyFill="1" applyAlignment="1"/>
    <xf numFmtId="0" fontId="20" fillId="0" borderId="0" xfId="0" applyFont="1" applyAlignment="1"/>
    <xf numFmtId="0" fontId="21" fillId="0" borderId="0" xfId="0" applyFont="1" applyAlignment="1"/>
    <xf numFmtId="0" fontId="22" fillId="0" borderId="0" xfId="0" applyFont="1" applyAlignment="1"/>
    <xf numFmtId="0" fontId="23" fillId="0" borderId="0" xfId="0" applyFont="1" applyAlignment="1"/>
    <xf numFmtId="0" fontId="24" fillId="0" borderId="0" xfId="0" applyFont="1" applyAlignment="1"/>
    <xf numFmtId="2" fontId="0" fillId="0" borderId="0" xfId="0" applyNumberFormat="1" applyAlignment="1"/>
    <xf numFmtId="0" fontId="20" fillId="0" borderId="0" xfId="0" applyFont="1" applyAlignment="1" applyProtection="1">
      <protection locked="0"/>
    </xf>
    <xf numFmtId="0" fontId="12" fillId="3" borderId="2" xfId="0" applyFont="1" applyFill="1" applyBorder="1" applyAlignment="1" applyProtection="1">
      <alignment horizontal="left" vertical="center" indent="1"/>
      <protection locked="0"/>
    </xf>
    <xf numFmtId="164" fontId="12" fillId="3" borderId="2" xfId="0" applyNumberFormat="1" applyFont="1" applyFill="1" applyBorder="1" applyAlignment="1" applyProtection="1">
      <alignment horizontal="center" vertical="center"/>
      <protection locked="0"/>
    </xf>
    <xf numFmtId="0" fontId="26" fillId="3" borderId="0" xfId="0" applyFont="1" applyFill="1" applyAlignment="1" applyProtection="1">
      <alignment horizontal="left" vertical="center"/>
      <protection locked="0"/>
    </xf>
    <xf numFmtId="0" fontId="28" fillId="8" borderId="2" xfId="0" applyFont="1" applyFill="1" applyBorder="1" applyAlignment="1" applyProtection="1">
      <alignment horizontal="center" vertical="center"/>
      <protection locked="0"/>
    </xf>
    <xf numFmtId="0" fontId="28" fillId="12" borderId="2" xfId="0" applyFont="1" applyFill="1" applyBorder="1" applyAlignment="1" applyProtection="1">
      <alignment horizontal="center" vertical="center"/>
      <protection locked="0"/>
    </xf>
    <xf numFmtId="0" fontId="28" fillId="6" borderId="2" xfId="0" applyFont="1" applyFill="1" applyBorder="1" applyAlignment="1" applyProtection="1">
      <alignment horizontal="center" vertical="center"/>
      <protection locked="0"/>
    </xf>
    <xf numFmtId="0" fontId="28" fillId="7" borderId="2" xfId="0" applyFont="1" applyFill="1" applyBorder="1" applyAlignment="1" applyProtection="1">
      <alignment horizontal="center" vertical="center"/>
      <protection locked="0"/>
    </xf>
    <xf numFmtId="0" fontId="28" fillId="13" borderId="2" xfId="0" applyFont="1" applyFill="1" applyBorder="1" applyAlignment="1" applyProtection="1">
      <alignment horizontal="center" vertical="center"/>
      <protection locked="0"/>
    </xf>
    <xf numFmtId="0" fontId="28" fillId="10" borderId="2" xfId="0" applyFont="1" applyFill="1" applyBorder="1" applyAlignment="1" applyProtection="1">
      <alignment horizontal="center" vertical="center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29" fillId="14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2" fontId="13" fillId="2" borderId="2" xfId="0" applyNumberFormat="1" applyFont="1" applyFill="1" applyBorder="1" applyAlignment="1" applyProtection="1">
      <alignment horizontal="center" vertical="center"/>
      <protection locked="0"/>
    </xf>
    <xf numFmtId="0" fontId="13" fillId="15" borderId="4" xfId="0" applyFont="1" applyFill="1" applyBorder="1" applyAlignment="1" applyProtection="1">
      <alignment horizontal="center" vertical="center"/>
      <protection locked="0"/>
    </xf>
    <xf numFmtId="0" fontId="30" fillId="15" borderId="2" xfId="0" applyFont="1" applyFill="1" applyBorder="1" applyAlignment="1">
      <alignment horizontal="center" vertical="center"/>
    </xf>
    <xf numFmtId="0" fontId="31" fillId="0" borderId="1" xfId="0" applyFont="1" applyBorder="1" applyAlignment="1" applyProtection="1">
      <alignment horizontal="left" vertical="top" wrapText="1" indent="1"/>
      <protection locked="0"/>
    </xf>
    <xf numFmtId="2" fontId="32" fillId="0" borderId="1" xfId="0" applyNumberFormat="1" applyFont="1" applyBorder="1" applyAlignment="1" applyProtection="1">
      <alignment horizontal="center" vertical="top"/>
      <protection locked="0"/>
    </xf>
    <xf numFmtId="0" fontId="20" fillId="0" borderId="1" xfId="0" applyFont="1" applyBorder="1" applyAlignment="1" applyProtection="1">
      <alignment horizontal="left" vertical="top" wrapText="1"/>
      <protection locked="0"/>
    </xf>
    <xf numFmtId="0" fontId="12" fillId="6" borderId="5" xfId="0" applyFont="1" applyFill="1" applyBorder="1" applyAlignment="1">
      <alignment horizontal="center" vertical="center"/>
    </xf>
    <xf numFmtId="0" fontId="33" fillId="16" borderId="6" xfId="0" applyFont="1" applyFill="1" applyBorder="1" applyAlignment="1" applyProtection="1">
      <alignment horizontal="left" vertical="top" wrapText="1"/>
      <protection locked="0"/>
    </xf>
    <xf numFmtId="0" fontId="34" fillId="17" borderId="6" xfId="0" applyFont="1" applyFill="1" applyBorder="1" applyAlignment="1" applyProtection="1">
      <alignment horizontal="center" vertical="center"/>
      <protection locked="0"/>
    </xf>
    <xf numFmtId="0" fontId="35" fillId="18" borderId="6" xfId="0" applyFont="1" applyFill="1" applyBorder="1" applyAlignment="1" applyProtection="1">
      <alignment horizontal="left" vertical="top" wrapText="1"/>
      <protection locked="0"/>
    </xf>
    <xf numFmtId="0" fontId="32" fillId="0" borderId="1" xfId="0" applyFont="1" applyBorder="1" applyAlignment="1" applyProtection="1">
      <alignment horizontal="center" vertical="top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30" fillId="2" borderId="2" xfId="0" applyFont="1" applyFill="1" applyBorder="1" applyAlignment="1">
      <alignment horizontal="center" vertical="center"/>
    </xf>
    <xf numFmtId="0" fontId="36" fillId="0" borderId="1" xfId="0" applyFont="1" applyBorder="1" applyAlignment="1" applyProtection="1">
      <alignment horizontal="center" vertical="top"/>
      <protection locked="0"/>
    </xf>
    <xf numFmtId="0" fontId="37" fillId="9" borderId="6" xfId="0" applyFont="1" applyFill="1" applyBorder="1" applyAlignment="1" applyProtection="1">
      <alignment horizontal="center" vertical="center"/>
      <protection locked="0"/>
    </xf>
    <xf numFmtId="165" fontId="20" fillId="0" borderId="0" xfId="0" applyNumberFormat="1" applyFont="1" applyAlignment="1" applyProtection="1">
      <protection locked="0"/>
    </xf>
    <xf numFmtId="0" fontId="13" fillId="19" borderId="4" xfId="0" applyFont="1" applyFill="1" applyBorder="1" applyAlignment="1" applyProtection="1">
      <alignment horizontal="center" vertical="center"/>
      <protection locked="0"/>
    </xf>
    <xf numFmtId="0" fontId="30" fillId="19" borderId="2" xfId="0" applyFont="1" applyFill="1" applyBorder="1" applyAlignment="1">
      <alignment horizontal="center" vertical="center"/>
    </xf>
    <xf numFmtId="0" fontId="38" fillId="0" borderId="1" xfId="0" applyFont="1" applyBorder="1" applyAlignment="1" applyProtection="1">
      <alignment horizontal="center" vertical="top"/>
      <protection locked="0"/>
    </xf>
    <xf numFmtId="165" fontId="39" fillId="20" borderId="6" xfId="0" applyNumberFormat="1" applyFont="1" applyFill="1" applyBorder="1" applyAlignment="1" applyProtection="1">
      <alignment horizontal="center" vertical="center"/>
      <protection locked="0"/>
    </xf>
    <xf numFmtId="0" fontId="40" fillId="21" borderId="0" xfId="0" applyFont="1" applyFill="1" applyAlignment="1" applyProtection="1">
      <alignment horizontal="center" vertical="center"/>
      <protection locked="0"/>
    </xf>
    <xf numFmtId="0" fontId="30" fillId="21" borderId="2" xfId="0" applyFont="1" applyFill="1" applyBorder="1" applyAlignment="1">
      <alignment horizontal="center" vertical="center"/>
    </xf>
    <xf numFmtId="2" fontId="20" fillId="0" borderId="0" xfId="0" applyNumberFormat="1" applyFont="1" applyAlignment="1" applyProtection="1">
      <protection locked="0"/>
    </xf>
    <xf numFmtId="0" fontId="41" fillId="0" borderId="1" xfId="0" applyFont="1" applyBorder="1" applyAlignment="1" applyProtection="1">
      <alignment horizontal="center" vertical="top"/>
      <protection locked="0"/>
    </xf>
    <xf numFmtId="2" fontId="42" fillId="22" borderId="6" xfId="0" applyNumberFormat="1" applyFont="1" applyFill="1" applyBorder="1" applyAlignment="1" applyProtection="1">
      <alignment horizontal="center" vertical="center"/>
      <protection locked="0"/>
    </xf>
    <xf numFmtId="0" fontId="42" fillId="22" borderId="6" xfId="0" applyFont="1" applyFill="1" applyBorder="1" applyAlignment="1" applyProtection="1">
      <alignment horizontal="center" vertical="center"/>
      <protection locked="0"/>
    </xf>
    <xf numFmtId="0" fontId="13" fillId="23" borderId="4" xfId="0" applyFont="1" applyFill="1" applyBorder="1" applyAlignment="1" applyProtection="1">
      <alignment horizontal="center" vertical="center"/>
      <protection locked="0"/>
    </xf>
    <xf numFmtId="0" fontId="30" fillId="23" borderId="2" xfId="0" applyFont="1" applyFill="1" applyBorder="1" applyAlignment="1">
      <alignment horizontal="center" vertical="center"/>
    </xf>
    <xf numFmtId="0" fontId="43" fillId="0" borderId="1" xfId="0" applyFont="1" applyBorder="1" applyAlignment="1" applyProtection="1">
      <alignment horizontal="center" vertical="top"/>
      <protection locked="0"/>
    </xf>
    <xf numFmtId="0" fontId="0" fillId="0" borderId="0" xfId="0" applyAlignment="1" applyProtection="1">
      <protection locked="0"/>
    </xf>
    <xf numFmtId="0" fontId="44" fillId="0" borderId="0" xfId="0" applyFont="1" applyAlignment="1"/>
    <xf numFmtId="0" fontId="13" fillId="3" borderId="7" xfId="0" applyFont="1" applyFill="1" applyBorder="1" applyAlignment="1">
      <alignment horizontal="center" vertical="center" wrapText="1"/>
    </xf>
    <xf numFmtId="0" fontId="14" fillId="9" borderId="7" xfId="0" applyFont="1" applyFill="1" applyBorder="1" applyAlignment="1">
      <alignment horizontal="left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left" vertical="center" wrapText="1"/>
    </xf>
    <xf numFmtId="164" fontId="13" fillId="2" borderId="7" xfId="0" applyNumberFormat="1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48" fillId="0" borderId="7" xfId="0" applyFont="1" applyBorder="1" applyAlignment="1">
      <alignment horizontal="center" vertical="center" wrapText="1"/>
    </xf>
    <xf numFmtId="0" fontId="48" fillId="0" borderId="7" xfId="0" applyFont="1" applyBorder="1" applyAlignment="1">
      <alignment horizontal="left" vertical="center" wrapText="1"/>
    </xf>
    <xf numFmtId="0" fontId="48" fillId="0" borderId="7" xfId="0" applyFont="1" applyBorder="1" applyAlignment="1">
      <alignment horizontal="left" vertical="top" wrapText="1"/>
    </xf>
    <xf numFmtId="0" fontId="17" fillId="12" borderId="7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7" fillId="7" borderId="7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8" fillId="1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 wrapText="1"/>
    </xf>
    <xf numFmtId="0" fontId="18" fillId="25" borderId="1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17" fillId="26" borderId="2" xfId="0" applyFont="1" applyFill="1" applyBorder="1" applyAlignment="1">
      <alignment horizontal="center" vertical="center"/>
    </xf>
    <xf numFmtId="0" fontId="50" fillId="0" borderId="7" xfId="0" applyFont="1" applyBorder="1" applyAlignment="1">
      <alignment horizontal="center" vertical="top"/>
    </xf>
    <xf numFmtId="0" fontId="51" fillId="28" borderId="7" xfId="0" applyFont="1" applyFill="1" applyBorder="1" applyAlignment="1">
      <alignment horizontal="left" vertical="top" wrapText="1" indent="1"/>
    </xf>
    <xf numFmtId="0" fontId="52" fillId="29" borderId="7" xfId="0" applyFont="1" applyFill="1" applyBorder="1" applyAlignment="1">
      <alignment horizontal="center" vertical="center" wrapText="1"/>
    </xf>
    <xf numFmtId="0" fontId="20" fillId="30" borderId="7" xfId="0" applyFont="1" applyFill="1" applyBorder="1" applyAlignment="1">
      <alignment horizontal="center" vertical="center"/>
    </xf>
    <xf numFmtId="0" fontId="51" fillId="32" borderId="7" xfId="0" applyFont="1" applyFill="1" applyBorder="1" applyAlignment="1">
      <alignment horizontal="left" vertical="top" wrapText="1" indent="1"/>
    </xf>
    <xf numFmtId="0" fontId="17" fillId="30" borderId="7" xfId="0" applyFont="1" applyFill="1" applyBorder="1" applyAlignment="1">
      <alignment horizontal="center" vertical="center"/>
    </xf>
    <xf numFmtId="0" fontId="51" fillId="34" borderId="7" xfId="0" applyFont="1" applyFill="1" applyBorder="1" applyAlignment="1">
      <alignment horizontal="left" vertical="top" wrapText="1" indent="1"/>
    </xf>
    <xf numFmtId="0" fontId="51" fillId="36" borderId="7" xfId="0" applyFont="1" applyFill="1" applyBorder="1" applyAlignment="1">
      <alignment horizontal="left" vertical="top" wrapText="1" indent="1"/>
    </xf>
    <xf numFmtId="0" fontId="5" fillId="4" borderId="0" xfId="0" applyFont="1" applyFill="1" applyBorder="1" applyAlignment="1">
      <alignment horizontal="left" vertical="center" wrapText="1" indent="1"/>
    </xf>
    <xf numFmtId="0" fontId="4" fillId="3" borderId="0" xfId="0" applyFont="1" applyFill="1" applyBorder="1" applyAlignment="1">
      <alignment horizontal="left" vertical="center" indent="1"/>
    </xf>
    <xf numFmtId="0" fontId="6" fillId="4" borderId="0" xfId="0" applyFont="1" applyFill="1" applyBorder="1" applyAlignment="1">
      <alignment horizontal="left" vertical="top" wrapText="1" indent="1"/>
    </xf>
    <xf numFmtId="0" fontId="5" fillId="4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center" indent="22"/>
    </xf>
    <xf numFmtId="0" fontId="3" fillId="2" borderId="0" xfId="0" applyFont="1" applyFill="1" applyBorder="1" applyAlignment="1">
      <alignment horizontal="left" vertical="center" indent="1"/>
    </xf>
    <xf numFmtId="0" fontId="18" fillId="10" borderId="0" xfId="0" applyFont="1" applyFill="1" applyBorder="1" applyAlignment="1">
      <alignment horizontal="left" vertical="center" wrapText="1"/>
    </xf>
    <xf numFmtId="0" fontId="12" fillId="10" borderId="0" xfId="0" applyFont="1" applyFill="1" applyBorder="1" applyAlignment="1">
      <alignment horizontal="left" vertical="center" indent="1"/>
    </xf>
    <xf numFmtId="0" fontId="17" fillId="10" borderId="0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 applyProtection="1">
      <alignment horizontal="left" vertical="center" indent="1"/>
      <protection locked="0"/>
    </xf>
    <xf numFmtId="0" fontId="13" fillId="19" borderId="4" xfId="0" applyFont="1" applyFill="1" applyBorder="1" applyAlignment="1" applyProtection="1">
      <alignment horizontal="left" vertical="center" indent="1"/>
      <protection locked="0"/>
    </xf>
    <xf numFmtId="0" fontId="13" fillId="21" borderId="4" xfId="0" applyFont="1" applyFill="1" applyBorder="1" applyAlignment="1" applyProtection="1">
      <alignment horizontal="left" vertical="center" indent="1"/>
      <protection locked="0"/>
    </xf>
    <xf numFmtId="0" fontId="13" fillId="23" borderId="4" xfId="0" applyFont="1" applyFill="1" applyBorder="1" applyAlignment="1" applyProtection="1">
      <alignment horizontal="left" vertical="center" indent="1"/>
      <protection locked="0"/>
    </xf>
    <xf numFmtId="0" fontId="25" fillId="2" borderId="0" xfId="0" applyFont="1" applyFill="1" applyBorder="1" applyAlignment="1" applyProtection="1">
      <alignment horizontal="left" vertical="center" indent="1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27" fillId="11" borderId="3" xfId="0" applyFont="1" applyFill="1" applyBorder="1" applyAlignment="1" applyProtection="1">
      <alignment horizontal="left" vertical="center" indent="1"/>
      <protection locked="0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3" fillId="15" borderId="4" xfId="0" applyFont="1" applyFill="1" applyBorder="1" applyAlignment="1" applyProtection="1">
      <alignment horizontal="left" vertical="center" indent="1"/>
      <protection locked="0"/>
    </xf>
    <xf numFmtId="0" fontId="45" fillId="2" borderId="0" xfId="0" applyFont="1" applyFill="1" applyBorder="1" applyAlignment="1">
      <alignment horizontal="center" vertical="center" wrapText="1"/>
    </xf>
    <xf numFmtId="0" fontId="46" fillId="3" borderId="0" xfId="0" applyFont="1" applyFill="1" applyBorder="1" applyAlignment="1">
      <alignment horizontal="center" vertical="center"/>
    </xf>
    <xf numFmtId="0" fontId="47" fillId="24" borderId="0" xfId="0" applyFont="1" applyFill="1" applyBorder="1" applyAlignment="1">
      <alignment horizontal="left" vertical="center"/>
    </xf>
    <xf numFmtId="0" fontId="58" fillId="35" borderId="0" xfId="0" applyFont="1" applyFill="1" applyBorder="1" applyAlignment="1">
      <alignment horizontal="left" vertical="center" indent="1"/>
    </xf>
    <xf numFmtId="0" fontId="58" fillId="37" borderId="0" xfId="0" applyFont="1" applyFill="1" applyBorder="1" applyAlignment="1">
      <alignment horizontal="left" vertical="center" indent="1"/>
    </xf>
    <xf numFmtId="0" fontId="17" fillId="27" borderId="0" xfId="0" applyFont="1" applyFill="1" applyBorder="1" applyAlignment="1">
      <alignment horizontal="left" vertical="center" indent="1"/>
    </xf>
    <xf numFmtId="0" fontId="57" fillId="35" borderId="0" xfId="0" applyFont="1" applyFill="1" applyBorder="1" applyAlignment="1">
      <alignment horizontal="left" vertical="center" indent="2"/>
    </xf>
    <xf numFmtId="0" fontId="36" fillId="24" borderId="0" xfId="0" applyFont="1" applyFill="1" applyBorder="1" applyAlignment="1">
      <alignment horizontal="left" vertical="center" indent="1"/>
    </xf>
    <xf numFmtId="0" fontId="36" fillId="15" borderId="0" xfId="0" applyFont="1" applyFill="1" applyBorder="1" applyAlignment="1">
      <alignment horizontal="left" vertical="center" indent="1"/>
    </xf>
    <xf numFmtId="0" fontId="30" fillId="13" borderId="0" xfId="0" applyFont="1" applyFill="1" applyBorder="1" applyAlignment="1">
      <alignment horizontal="left" vertical="center" indent="1"/>
    </xf>
    <xf numFmtId="0" fontId="55" fillId="33" borderId="0" xfId="0" applyFont="1" applyFill="1" applyBorder="1" applyAlignment="1">
      <alignment horizontal="left" vertical="center" indent="1"/>
    </xf>
    <xf numFmtId="0" fontId="30" fillId="3" borderId="0" xfId="0" applyFont="1" applyFill="1" applyBorder="1" applyAlignment="1">
      <alignment horizontal="left" vertical="center" indent="1"/>
    </xf>
    <xf numFmtId="0" fontId="56" fillId="24" borderId="0" xfId="0" applyFont="1" applyFill="1" applyBorder="1" applyAlignment="1">
      <alignment horizontal="left" vertical="center" indent="2"/>
    </xf>
    <xf numFmtId="0" fontId="55" fillId="31" borderId="0" xfId="0" applyFont="1" applyFill="1" applyBorder="1" applyAlignment="1">
      <alignment horizontal="left" vertical="center" indent="1"/>
    </xf>
    <xf numFmtId="0" fontId="25" fillId="2" borderId="0" xfId="0" applyFont="1" applyFill="1" applyBorder="1" applyAlignment="1">
      <alignment horizontal="left" vertical="center" indent="1"/>
    </xf>
    <xf numFmtId="0" fontId="49" fillId="3" borderId="0" xfId="0" applyFont="1" applyFill="1" applyBorder="1" applyAlignment="1">
      <alignment horizontal="left" vertical="center" indent="2"/>
    </xf>
    <xf numFmtId="0" fontId="13" fillId="27" borderId="0" xfId="0" applyFont="1" applyFill="1" applyBorder="1" applyAlignment="1">
      <alignment horizontal="left" vertical="center" indent="1"/>
    </xf>
    <xf numFmtId="0" fontId="53" fillId="12" borderId="0" xfId="0" applyFont="1" applyFill="1" applyBorder="1" applyAlignment="1">
      <alignment horizontal="left" vertical="center" indent="1"/>
    </xf>
    <xf numFmtId="0" fontId="54" fillId="31" borderId="0" xfId="0" applyFont="1" applyFill="1" applyBorder="1" applyAlignment="1">
      <alignment horizontal="left" vertical="center" indent="2"/>
    </xf>
  </cellXfs>
  <cellStyles count="2">
    <cellStyle name="Normal" xfId="0" builtinId="0"/>
    <cellStyle name="Normal 2" xfId="1" xr:uid="{00000000-0005-0000-0000-000006000000}"/>
  </cellStyles>
  <dxfs count="8">
    <dxf>
      <font>
        <b/>
        <sz val="11"/>
        <color rgb="FFFFFFFF"/>
        <name val="Arial"/>
        <charset val="1"/>
      </font>
      <fill>
        <patternFill>
          <bgColor rgb="FFC0392B"/>
        </patternFill>
      </fill>
    </dxf>
    <dxf>
      <font>
        <sz val="9"/>
        <color rgb="FF9C0006"/>
        <name val="Arial"/>
        <charset val="1"/>
      </font>
      <fill>
        <patternFill>
          <bgColor rgb="FFF5C6C2"/>
        </patternFill>
      </fill>
    </dxf>
    <dxf>
      <font>
        <b/>
        <sz val="11"/>
        <color rgb="FFFFFFFF"/>
        <name val="Arial"/>
        <charset val="1"/>
      </font>
      <fill>
        <patternFill>
          <bgColor rgb="FFC0392B"/>
        </patternFill>
      </fill>
    </dxf>
    <dxf>
      <font>
        <b/>
        <sz val="11"/>
        <color rgb="FFFFFFFF"/>
        <name val="Arial"/>
        <charset val="1"/>
      </font>
      <fill>
        <patternFill>
          <bgColor rgb="FF375623"/>
        </patternFill>
      </fill>
    </dxf>
    <dxf>
      <font>
        <b/>
        <sz val="11"/>
        <color rgb="FFFFFFFF"/>
        <name val="Arial"/>
        <charset val="1"/>
      </font>
      <fill>
        <patternFill>
          <bgColor rgb="FF375623"/>
        </patternFill>
      </fill>
    </dxf>
    <dxf>
      <font>
        <b/>
        <sz val="11"/>
        <color rgb="FFFFFFFF"/>
        <name val="Arial"/>
        <charset val="1"/>
      </font>
      <fill>
        <patternFill>
          <bgColor rgb="FF375623"/>
        </patternFill>
      </fill>
    </dxf>
    <dxf>
      <font>
        <b/>
        <sz val="11"/>
        <color rgb="FFFFFFFF"/>
        <name val="Arial"/>
        <charset val="1"/>
      </font>
      <fill>
        <patternFill>
          <bgColor rgb="FF375623"/>
        </patternFill>
      </fill>
    </dxf>
    <dxf>
      <font>
        <b/>
        <sz val="11"/>
        <color rgb="FFFFFFFF"/>
        <name val="Arial"/>
        <charset val="1"/>
      </font>
      <fill>
        <patternFill>
          <bgColor rgb="FF375623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F0F0F0"/>
      <rgbColor rgb="FFF5F9FF"/>
      <rgbColor rgb="FFFFD966"/>
      <rgbColor rgb="FFF7F7F7"/>
      <rgbColor rgb="FFEDEDED"/>
      <rgbColor rgb="FF9C0006"/>
      <rgbColor rgb="FF375623"/>
      <rgbColor rgb="FFFAFAFA"/>
      <rgbColor rgb="FF7F6000"/>
      <rgbColor rgb="FF444444"/>
      <rgbColor rgb="FF1F4E79"/>
      <rgbColor rgb="FFBFC7DE"/>
      <rgbColor rgb="FF8397B2"/>
      <rgbColor rgb="FF8FAADC"/>
      <rgbColor rgb="FFC0392B"/>
      <rgbColor rgb="FFFFF2CC"/>
      <rgbColor rgb="FFEBF3FB"/>
      <rgbColor rgb="FF4B1A6B"/>
      <rgbColor rgb="FFD9D9D9"/>
      <rgbColor rgb="FF2E75B6"/>
      <rgbColor rgb="FFBDD7EE"/>
      <rgbColor rgb="FFFFFEF5"/>
      <rgbColor rgb="FFF9F9F9"/>
      <rgbColor rgb="FFFCE4D6"/>
      <rgbColor rgb="FFEEEEEE"/>
      <rgbColor rgb="FF555555"/>
      <rgbColor rgb="FF595959"/>
      <rgbColor rgb="FF44546A"/>
      <rgbColor rgb="FFF6FBF2"/>
      <rgbColor rgb="FFD6E4F0"/>
      <rgbColor rgb="FFEEF4FB"/>
      <rgbColor rgb="FFE2EFDA"/>
      <rgbColor rgb="FFFFE699"/>
      <rgbColor rgb="FF9DC3E6"/>
      <rgbColor rgb="FFCCCCCC"/>
      <rgbColor rgb="FFA8A8A8"/>
      <rgbColor rgb="FFF5C6C2"/>
      <rgbColor rgb="FF4472C4"/>
      <rgbColor rgb="FFB4C7E7"/>
      <rgbColor rgb="FFA9D18E"/>
      <rgbColor rgb="FFFFC000"/>
      <rgbColor rgb="FFDDDDDD"/>
      <rgbColor rgb="FFC95B11"/>
      <rgbColor rgb="FF666666"/>
      <rgbColor rgb="FF999999"/>
      <rgbColor rgb="FF1F3864"/>
      <rgbColor rgb="FF70AD47"/>
      <rgbColor rgb="FF2E4057"/>
      <rgbColor rgb="FF3D2A00"/>
      <rgbColor rgb="FF922B21"/>
      <rgbColor rgb="FF7F3F00"/>
      <rgbColor rgb="FF3F3F7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t-EE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t-EE" sz="1800" b="1" strike="noStrike" spc="-1">
                <a:solidFill>
                  <a:srgbClr val="000000"/>
                </a:solidFill>
                <a:latin typeface="Calibri"/>
              </a:rPr>
              <a:t>Domain Maturity Scores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7488939598565599E-2"/>
          <c:y val="7.7642656688493905E-2"/>
          <c:w val="0.70577003679038797"/>
          <c:h val="0.92218726082149804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Dashboard!$B$31</c:f>
              <c:strCache>
                <c:ptCount val="1"/>
                <c:pt idx="0">
                  <c:v>Score</c:v>
                </c:pt>
              </c:strCache>
            </c:strRef>
          </c:tx>
          <c:spPr>
            <a:solidFill>
              <a:srgbClr val="4472C4"/>
            </a:solidFill>
            <a:ln w="0">
              <a:noFill/>
            </a:ln>
          </c:spPr>
          <c:invertIfNegative val="0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1BD-42C4-9164-6B50AA31903A}"/>
              </c:ext>
            </c:extLst>
          </c:dPt>
          <c:dPt>
            <c:idx val="1"/>
            <c:invertIfNegative val="1"/>
            <c:bubble3D val="0"/>
            <c:spPr>
              <a:solidFill>
                <a:srgbClr val="ED7D31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71BD-42C4-9164-6B50AA31903A}"/>
              </c:ext>
            </c:extLst>
          </c:dPt>
          <c:dPt>
            <c:idx val="2"/>
            <c:invertIfNegative val="1"/>
            <c:bubble3D val="0"/>
            <c:spPr>
              <a:solidFill>
                <a:srgbClr val="A5A5A5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71BD-42C4-9164-6B50AA31903A}"/>
              </c:ext>
            </c:extLst>
          </c:dPt>
          <c:dPt>
            <c:idx val="3"/>
            <c:invertIfNegative val="1"/>
            <c:bubble3D val="0"/>
            <c:spPr>
              <a:solidFill>
                <a:srgbClr val="FFC00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71BD-42C4-9164-6B50AA31903A}"/>
              </c:ext>
            </c:extLst>
          </c:dPt>
          <c:dPt>
            <c:idx val="4"/>
            <c:invertIfNegative val="1"/>
            <c:bubble3D val="0"/>
            <c:spPr>
              <a:solidFill>
                <a:srgbClr val="5B9BD5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71BD-42C4-9164-6B50AA31903A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t-EE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BD-42C4-9164-6B50AA31903A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t-EE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BD-42C4-9164-6B50AA31903A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t-EE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BD-42C4-9164-6B50AA31903A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t-EE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BD-42C4-9164-6B50AA31903A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t-EE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BD-42C4-9164-6B50AA3190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t-E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Dashboard!$A$32:$A$36</c:f>
              <c:strCache>
                <c:ptCount val="5"/>
                <c:pt idx="0">
                  <c:v>Governance and Docs</c:v>
                </c:pt>
                <c:pt idx="1">
                  <c:v>Risk Management</c:v>
                </c:pt>
                <c:pt idx="2">
                  <c:v>Vulnerability Mgmt</c:v>
                </c:pt>
                <c:pt idx="3">
                  <c:v>Product Lifecycle</c:v>
                </c:pt>
                <c:pt idx="4">
                  <c:v>Awareness and Skills</c:v>
                </c:pt>
              </c:strCache>
            </c:strRef>
          </c:cat>
          <c:val>
            <c:numRef>
              <c:f>Dashboard!$B$32:$B$36</c:f>
              <c:numCache>
                <c:formatCode>General</c:formatCode>
                <c:ptCount val="5"/>
                <c:pt idx="0">
                  <c:v>3</c:v>
                </c:pt>
                <c:pt idx="1">
                  <c:v>2</c:v>
                </c:pt>
                <c:pt idx="2">
                  <c:v>3.4</c:v>
                </c:pt>
                <c:pt idx="3">
                  <c:v>3.4</c:v>
                </c:pt>
                <c:pt idx="4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1BD-42C4-9164-6B50AA319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89748"/>
        <c:axId val="46833111"/>
      </c:barChart>
      <c:catAx>
        <c:axId val="42897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6833111"/>
        <c:crosses val="autoZero"/>
        <c:auto val="1"/>
        <c:lblAlgn val="ctr"/>
        <c:lblOffset val="100"/>
        <c:noMultiLvlLbl val="0"/>
      </c:catAx>
      <c:valAx>
        <c:axId val="46833111"/>
        <c:scaling>
          <c:orientation val="minMax"/>
          <c:max val="5"/>
          <c:min val="0"/>
        </c:scaling>
        <c:delete val="1"/>
        <c:axPos val="l"/>
        <c:majorGridlines>
          <c:spPr>
            <a:ln w="6480">
              <a:solidFill>
                <a:srgbClr val="8B8B8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t-EE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t-EE" sz="1000" b="1" strike="noStrike" spc="-1">
                    <a:solidFill>
                      <a:srgbClr val="000000"/>
                    </a:solidFill>
                    <a:latin typeface="Calibri"/>
                  </a:rPr>
                  <a:t>Score (1-5)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crossAx val="428974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t-E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tx2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88901</xdr:rowOff>
    </xdr:from>
    <xdr:to>
      <xdr:col>1</xdr:col>
      <xdr:colOff>1606550</xdr:colOff>
      <xdr:row>0</xdr:row>
      <xdr:rowOff>1379213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7873E3-91AA-D956-7873-E92349A21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" y="88901"/>
          <a:ext cx="1733550" cy="12903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52560</xdr:colOff>
      <xdr:row>15</xdr:row>
      <xdr:rowOff>59040</xdr:rowOff>
    </xdr:from>
    <xdr:to>
      <xdr:col>8</xdr:col>
      <xdr:colOff>734155</xdr:colOff>
      <xdr:row>26</xdr:row>
      <xdr:rowOff>355025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209880</xdr:colOff>
      <xdr:row>0</xdr:row>
      <xdr:rowOff>27214</xdr:rowOff>
    </xdr:from>
    <xdr:to>
      <xdr:col>1</xdr:col>
      <xdr:colOff>395657</xdr:colOff>
      <xdr:row>0</xdr:row>
      <xdr:rowOff>1620574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09880" y="27214"/>
          <a:ext cx="2145206" cy="1593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showGridLines="0" zoomScaleNormal="100" workbookViewId="0">
      <selection activeCell="A12" sqref="A12:J12"/>
    </sheetView>
  </sheetViews>
  <sheetFormatPr defaultColWidth="8.5703125" defaultRowHeight="15" x14ac:dyDescent="0.25"/>
  <cols>
    <col min="1" max="1" width="3" customWidth="1"/>
    <col min="2" max="3" width="30" customWidth="1"/>
    <col min="4" max="4" width="20" customWidth="1"/>
    <col min="5" max="10" width="12" customWidth="1"/>
  </cols>
  <sheetData>
    <row r="1" spans="1:10" ht="114" customHeight="1" x14ac:dyDescent="0.25">
      <c r="A1" s="90" t="s">
        <v>408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ht="19.5" customHeight="1" x14ac:dyDescent="0.2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</row>
    <row r="3" spans="1:10" ht="15.75" customHeight="1" x14ac:dyDescent="0.25">
      <c r="A3" s="91" t="s">
        <v>1</v>
      </c>
      <c r="B3" s="91"/>
      <c r="C3" s="91"/>
      <c r="D3" s="91"/>
      <c r="E3" s="91"/>
      <c r="F3" s="91"/>
      <c r="G3" s="91"/>
      <c r="H3" s="91"/>
      <c r="I3" s="91"/>
      <c r="J3" s="91"/>
    </row>
    <row r="5" spans="1:10" ht="19.5" customHeight="1" x14ac:dyDescent="0.25">
      <c r="A5" s="87" t="s">
        <v>2</v>
      </c>
      <c r="B5" s="87"/>
      <c r="C5" s="87"/>
      <c r="D5" s="87"/>
      <c r="E5" s="87"/>
      <c r="F5" s="87"/>
      <c r="G5" s="87"/>
      <c r="H5" s="87"/>
      <c r="I5" s="87"/>
      <c r="J5" s="87"/>
    </row>
    <row r="6" spans="1:10" ht="48" customHeight="1" x14ac:dyDescent="0.25">
      <c r="A6" s="86" t="s">
        <v>410</v>
      </c>
      <c r="B6" s="86"/>
      <c r="C6" s="86"/>
      <c r="D6" s="86"/>
      <c r="E6" s="86"/>
      <c r="F6" s="86"/>
      <c r="G6" s="86"/>
      <c r="H6" s="86"/>
      <c r="I6" s="86"/>
      <c r="J6" s="86"/>
    </row>
    <row r="8" spans="1:10" ht="19.5" customHeight="1" x14ac:dyDescent="0.25">
      <c r="A8" s="87" t="s">
        <v>411</v>
      </c>
      <c r="B8" s="87"/>
      <c r="C8" s="87"/>
      <c r="D8" s="87"/>
      <c r="E8" s="87"/>
      <c r="F8" s="87"/>
      <c r="G8" s="87"/>
      <c r="H8" s="87"/>
      <c r="I8" s="87"/>
      <c r="J8" s="87"/>
    </row>
    <row r="9" spans="1:10" ht="27.75" customHeight="1" x14ac:dyDescent="0.25">
      <c r="A9" s="86" t="s">
        <v>3</v>
      </c>
      <c r="B9" s="86"/>
      <c r="C9" s="86"/>
      <c r="D9" s="86"/>
      <c r="E9" s="86"/>
      <c r="F9" s="86"/>
      <c r="G9" s="86"/>
      <c r="H9" s="86"/>
      <c r="I9" s="86"/>
      <c r="J9" s="86"/>
    </row>
    <row r="10" spans="1:10" ht="27.75" customHeight="1" x14ac:dyDescent="0.25">
      <c r="A10" s="86" t="s">
        <v>412</v>
      </c>
      <c r="B10" s="86"/>
      <c r="C10" s="86"/>
      <c r="D10" s="86"/>
      <c r="E10" s="86"/>
      <c r="F10" s="86"/>
      <c r="G10" s="86"/>
      <c r="H10" s="86"/>
      <c r="I10" s="86"/>
      <c r="J10" s="86"/>
    </row>
    <row r="11" spans="1:10" ht="27.75" customHeight="1" x14ac:dyDescent="0.25">
      <c r="A11" s="86" t="s">
        <v>413</v>
      </c>
      <c r="B11" s="86"/>
      <c r="C11" s="86"/>
      <c r="D11" s="86"/>
      <c r="E11" s="86"/>
      <c r="F11" s="86"/>
      <c r="G11" s="86"/>
      <c r="H11" s="86"/>
      <c r="I11" s="86"/>
      <c r="J11" s="86"/>
    </row>
    <row r="12" spans="1:10" ht="27.75" customHeight="1" x14ac:dyDescent="0.25">
      <c r="A12" s="86" t="s">
        <v>4</v>
      </c>
      <c r="B12" s="86"/>
      <c r="C12" s="86"/>
      <c r="D12" s="86"/>
      <c r="E12" s="86"/>
      <c r="F12" s="86"/>
      <c r="G12" s="86"/>
      <c r="H12" s="86"/>
      <c r="I12" s="86"/>
      <c r="J12" s="86"/>
    </row>
    <row r="13" spans="1:10" ht="27.75" customHeight="1" x14ac:dyDescent="0.25">
      <c r="A13" s="86" t="s">
        <v>5</v>
      </c>
      <c r="B13" s="86"/>
      <c r="C13" s="86"/>
      <c r="D13" s="86"/>
      <c r="E13" s="86"/>
      <c r="F13" s="86"/>
      <c r="G13" s="86"/>
      <c r="H13" s="86"/>
      <c r="I13" s="86"/>
      <c r="J13" s="86"/>
    </row>
    <row r="15" spans="1:10" ht="19.5" customHeight="1" x14ac:dyDescent="0.25">
      <c r="A15" s="87" t="s">
        <v>6</v>
      </c>
      <c r="B15" s="87"/>
      <c r="C15" s="87"/>
      <c r="D15" s="87"/>
      <c r="E15" s="87"/>
      <c r="F15" s="87"/>
      <c r="G15" s="87"/>
      <c r="H15" s="87"/>
      <c r="I15" s="87"/>
      <c r="J15" s="87"/>
    </row>
    <row r="16" spans="1:10" ht="31.5" customHeight="1" x14ac:dyDescent="0.25">
      <c r="A16" s="88" t="s">
        <v>7</v>
      </c>
      <c r="B16" s="88"/>
      <c r="C16" s="89" t="s">
        <v>8</v>
      </c>
      <c r="D16" s="89"/>
      <c r="E16" s="89"/>
      <c r="F16" s="89"/>
      <c r="G16" s="89"/>
      <c r="H16" s="89"/>
      <c r="I16" s="89"/>
      <c r="J16" s="89"/>
    </row>
    <row r="17" spans="1:10" ht="31.5" customHeight="1" x14ac:dyDescent="0.25">
      <c r="A17" s="88" t="s">
        <v>9</v>
      </c>
      <c r="B17" s="88"/>
      <c r="C17" s="89" t="s">
        <v>407</v>
      </c>
      <c r="D17" s="89"/>
      <c r="E17" s="89"/>
      <c r="F17" s="89"/>
      <c r="G17" s="89"/>
      <c r="H17" s="89"/>
      <c r="I17" s="89"/>
      <c r="J17" s="89"/>
    </row>
    <row r="18" spans="1:10" ht="31.5" customHeight="1" x14ac:dyDescent="0.25">
      <c r="A18" s="88" t="s">
        <v>10</v>
      </c>
      <c r="B18" s="88"/>
      <c r="C18" s="89" t="s">
        <v>11</v>
      </c>
      <c r="D18" s="89"/>
      <c r="E18" s="89"/>
      <c r="F18" s="89"/>
      <c r="G18" s="89"/>
      <c r="H18" s="89"/>
      <c r="I18" s="89"/>
      <c r="J18" s="89"/>
    </row>
    <row r="19" spans="1:10" ht="31.5" customHeight="1" x14ac:dyDescent="0.25">
      <c r="A19" s="88" t="s">
        <v>12</v>
      </c>
      <c r="B19" s="88"/>
      <c r="C19" s="89" t="s">
        <v>13</v>
      </c>
      <c r="D19" s="89"/>
      <c r="E19" s="89"/>
      <c r="F19" s="89"/>
      <c r="G19" s="89"/>
      <c r="H19" s="89"/>
      <c r="I19" s="89"/>
      <c r="J19" s="89"/>
    </row>
    <row r="21" spans="1:10" ht="19.5" customHeight="1" x14ac:dyDescent="0.25">
      <c r="A21" s="87" t="s">
        <v>14</v>
      </c>
      <c r="B21" s="87"/>
      <c r="C21" s="87"/>
      <c r="D21" s="87"/>
      <c r="E21" s="87"/>
      <c r="F21" s="87"/>
      <c r="G21" s="87"/>
      <c r="H21" s="87"/>
      <c r="I21" s="87"/>
      <c r="J21" s="87"/>
    </row>
    <row r="22" spans="1:10" ht="19.5" customHeight="1" x14ac:dyDescent="0.25">
      <c r="A22" s="86" t="s">
        <v>15</v>
      </c>
      <c r="B22" s="86"/>
      <c r="C22" s="86"/>
      <c r="D22" s="86"/>
      <c r="E22" s="86"/>
      <c r="F22" s="86"/>
      <c r="G22" s="86"/>
      <c r="H22" s="86"/>
      <c r="I22" s="86"/>
      <c r="J22" s="86"/>
    </row>
    <row r="23" spans="1:10" ht="19.5" customHeight="1" x14ac:dyDescent="0.25">
      <c r="A23" s="86" t="s">
        <v>16</v>
      </c>
      <c r="B23" s="86"/>
      <c r="C23" s="86"/>
      <c r="D23" s="86"/>
      <c r="E23" s="86"/>
      <c r="F23" s="86"/>
      <c r="G23" s="86"/>
      <c r="H23" s="86"/>
      <c r="I23" s="86"/>
      <c r="J23" s="86"/>
    </row>
    <row r="24" spans="1:10" ht="19.5" customHeight="1" x14ac:dyDescent="0.25">
      <c r="A24" s="86" t="s">
        <v>17</v>
      </c>
      <c r="B24" s="86"/>
      <c r="C24" s="86"/>
      <c r="D24" s="86"/>
      <c r="E24" s="86"/>
      <c r="F24" s="86"/>
      <c r="G24" s="86"/>
      <c r="H24" s="86"/>
      <c r="I24" s="86"/>
      <c r="J24" s="86"/>
    </row>
    <row r="26" spans="1:10" ht="19.5" customHeight="1" x14ac:dyDescent="0.25">
      <c r="A26" s="87" t="s">
        <v>18</v>
      </c>
      <c r="B26" s="87"/>
      <c r="C26" s="87"/>
      <c r="D26" s="87"/>
      <c r="E26" s="87"/>
      <c r="F26" s="87"/>
      <c r="G26" s="87"/>
      <c r="H26" s="87"/>
      <c r="I26" s="87"/>
      <c r="J26" s="87"/>
    </row>
    <row r="27" spans="1:10" ht="43.5" customHeight="1" x14ac:dyDescent="0.25">
      <c r="A27" s="86" t="s">
        <v>19</v>
      </c>
      <c r="B27" s="86"/>
      <c r="C27" s="86"/>
      <c r="D27" s="86"/>
      <c r="E27" s="86"/>
      <c r="F27" s="86"/>
      <c r="G27" s="86"/>
      <c r="H27" s="86"/>
      <c r="I27" s="86"/>
      <c r="J27" s="86"/>
    </row>
  </sheetData>
  <sheetProtection algorithmName="SHA-512" hashValue="hr8xarLjGlCsQYA2aIXb987rEHthBzjRHJ8kNR+aD3J75GW3TizfTLpP8IFSdA9yPgLmV85kAaRWOgTERBNhDQ==" saltValue="cxFmHoAZ2XvVWoQmLzBSxA==" spinCount="100000" sheet="1" objects="1" scenarios="1"/>
  <mergeCells count="26">
    <mergeCell ref="A1:J1"/>
    <mergeCell ref="A2:J2"/>
    <mergeCell ref="A3:J3"/>
    <mergeCell ref="A5:J5"/>
    <mergeCell ref="A6:J6"/>
    <mergeCell ref="A8:J8"/>
    <mergeCell ref="A9:J9"/>
    <mergeCell ref="A10:J10"/>
    <mergeCell ref="A11:J11"/>
    <mergeCell ref="A12:J12"/>
    <mergeCell ref="A13:J13"/>
    <mergeCell ref="A15:J15"/>
    <mergeCell ref="A16:B16"/>
    <mergeCell ref="C16:J16"/>
    <mergeCell ref="A17:B17"/>
    <mergeCell ref="C17:J17"/>
    <mergeCell ref="A18:B18"/>
    <mergeCell ref="C18:J18"/>
    <mergeCell ref="A19:B19"/>
    <mergeCell ref="C19:J19"/>
    <mergeCell ref="A21:J21"/>
    <mergeCell ref="A22:J22"/>
    <mergeCell ref="A23:J23"/>
    <mergeCell ref="A24:J24"/>
    <mergeCell ref="A26:J26"/>
    <mergeCell ref="A27:J27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showGridLines="0" zoomScale="70" zoomScaleNormal="70" workbookViewId="0">
      <selection activeCell="L25" sqref="L25"/>
    </sheetView>
  </sheetViews>
  <sheetFormatPr defaultColWidth="8.5703125" defaultRowHeight="15" x14ac:dyDescent="0.25"/>
  <cols>
    <col min="1" max="1" width="27.85546875" style="1" customWidth="1"/>
    <col min="2" max="2" width="10" style="1" customWidth="1"/>
    <col min="3" max="3" width="8" style="1" customWidth="1"/>
    <col min="4" max="4" width="14" style="1" customWidth="1"/>
    <col min="5" max="8" width="10" style="1" customWidth="1"/>
    <col min="9" max="9" width="12" style="1" customWidth="1"/>
    <col min="10" max="10" width="28.85546875" style="1" customWidth="1"/>
  </cols>
  <sheetData>
    <row r="1" spans="1:10" ht="129.75" customHeight="1" x14ac:dyDescent="0.25">
      <c r="A1" s="105" t="s">
        <v>20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0" ht="36.75" customHeight="1" x14ac:dyDescent="0.25">
      <c r="A2" s="106" t="s">
        <v>21</v>
      </c>
      <c r="B2" s="106"/>
      <c r="C2" s="106"/>
      <c r="D2" s="106"/>
      <c r="E2" s="106"/>
      <c r="F2" s="106"/>
      <c r="G2" s="106"/>
      <c r="H2" s="106"/>
      <c r="I2" s="106"/>
      <c r="J2" s="106"/>
    </row>
    <row r="3" spans="1:10" ht="15.75" customHeight="1" x14ac:dyDescent="0.25">
      <c r="A3" s="107" t="s">
        <v>1</v>
      </c>
      <c r="B3" s="107"/>
      <c r="C3" s="107"/>
      <c r="D3" s="107"/>
      <c r="E3" s="107"/>
      <c r="F3" s="107"/>
      <c r="G3" s="107"/>
      <c r="H3" s="107"/>
      <c r="I3" s="107"/>
      <c r="J3" s="107"/>
    </row>
    <row r="4" spans="1:10" ht="30" customHeight="1" x14ac:dyDescent="0.25">
      <c r="A4" s="108" t="s">
        <v>22</v>
      </c>
      <c r="B4" s="108"/>
      <c r="C4" s="108" t="s">
        <v>23</v>
      </c>
      <c r="D4" s="108"/>
      <c r="E4" s="108" t="s">
        <v>24</v>
      </c>
      <c r="F4" s="108"/>
      <c r="G4" s="108" t="s">
        <v>25</v>
      </c>
      <c r="H4" s="108"/>
      <c r="I4" s="108" t="s">
        <v>26</v>
      </c>
      <c r="J4" s="108"/>
    </row>
    <row r="5" spans="1:10" ht="30" customHeight="1" x14ac:dyDescent="0.25">
      <c r="A5" s="100" t="str">
        <f>TEXT(Questionnaire!B2,"0.0")&amp;" / 5"</f>
        <v>2.9 / 5</v>
      </c>
      <c r="B5" s="100"/>
      <c r="C5" s="101">
        <f>COUNT(Questionnaire!E6:E10,Questionnaire!E13:E17,Questionnaire!E20:E24,Questionnaire!E27:E31,Questionnaire!E34:E38)</f>
        <v>25</v>
      </c>
      <c r="D5" s="101"/>
      <c r="E5" s="102" t="s">
        <v>27</v>
      </c>
      <c r="F5" s="102"/>
      <c r="G5" s="103">
        <f>COUNTIF(Questionnaire!E6:E10,"&gt;=3")+COUNTIF(Questionnaire!E13:E17,"&gt;=3")+COUNTIF(Questionnaire!E20:E24,"&gt;=3")+COUNTIF(Questionnaire!E27:E31,"&gt;=3")+COUNTIF(Questionnaire!E34:E38,"&gt;=3")</f>
        <v>15</v>
      </c>
      <c r="H5" s="103"/>
      <c r="I5" s="104">
        <f>COUNTIFS(Questionnaire!E6:E10,"&lt;3",Questionnaire!E6:E10,"&lt;&gt;"&amp;"")+COUNTIFS(Questionnaire!E13:E17,"&lt;3",Questionnaire!E13:E17,"&lt;&gt;"&amp;"")+COUNTIFS(Questionnaire!E20:E24,"&lt;3",Questionnaire!E20:E24,"&lt;&gt;"&amp;"")+COUNTIFS(Questionnaire!E27:E31,"&lt;3",Questionnaire!E27:E31,"&lt;&gt;"&amp;"")+COUNTIFS(Questionnaire!E34:E38,"&lt;3",Questionnaire!E34:E38,"&lt;&gt;"&amp;"")</f>
        <v>10</v>
      </c>
      <c r="J5" s="104"/>
    </row>
    <row r="6" spans="1:10" ht="19.5" customHeight="1" x14ac:dyDescent="0.25">
      <c r="A6" s="100"/>
      <c r="B6" s="100"/>
      <c r="C6" s="101"/>
      <c r="D6" s="101"/>
      <c r="E6" s="102"/>
      <c r="F6" s="102"/>
      <c r="G6" s="103"/>
      <c r="H6" s="103"/>
      <c r="I6" s="104"/>
      <c r="J6" s="104"/>
    </row>
    <row r="7" spans="1:10" ht="12" hidden="1" customHeight="1" x14ac:dyDescent="0.25"/>
    <row r="8" spans="1:10" ht="19.5" hidden="1" customHeight="1" x14ac:dyDescent="0.25">
      <c r="A8" s="98" t="s">
        <v>28</v>
      </c>
      <c r="B8" s="98"/>
      <c r="C8" s="98"/>
      <c r="D8" s="98"/>
      <c r="E8" s="98"/>
      <c r="F8" s="98"/>
      <c r="G8" s="98"/>
      <c r="H8" s="98"/>
      <c r="I8" s="98"/>
      <c r="J8" s="98"/>
    </row>
    <row r="9" spans="1:10" ht="30.75" customHeight="1" x14ac:dyDescent="0.25">
      <c r="A9" s="99" t="s">
        <v>29</v>
      </c>
      <c r="B9" s="99"/>
      <c r="C9" s="2" t="s">
        <v>30</v>
      </c>
      <c r="D9" s="99" t="s">
        <v>31</v>
      </c>
      <c r="E9" s="99"/>
      <c r="F9" s="99"/>
      <c r="G9" s="99"/>
      <c r="H9" s="99"/>
      <c r="I9" s="99" t="s">
        <v>32</v>
      </c>
      <c r="J9" s="99"/>
    </row>
    <row r="10" spans="1:10" ht="21.75" customHeight="1" x14ac:dyDescent="0.25">
      <c r="A10" s="95" t="s">
        <v>33</v>
      </c>
      <c r="B10" s="95"/>
      <c r="C10" s="3">
        <f>Questionnaire!E5</f>
        <v>3</v>
      </c>
      <c r="D10" s="96" t="str">
        <f>REPT("█",ROUND(Questionnaire!E5,0))&amp;REPT("░",5-ROUND(Questionnaire!E5,0))&amp;"  "&amp;TEXT(Questionnaire!E5,"0.0")&amp;"/5"</f>
        <v>███░░  3.0/5</v>
      </c>
      <c r="E10" s="96"/>
      <c r="F10" s="96"/>
      <c r="G10" s="96"/>
      <c r="H10" s="96"/>
      <c r="I10" s="97">
        <v>5</v>
      </c>
      <c r="J10" s="97"/>
    </row>
    <row r="11" spans="1:10" ht="21.75" customHeight="1" x14ac:dyDescent="0.25">
      <c r="A11" s="95" t="s">
        <v>34</v>
      </c>
      <c r="B11" s="95"/>
      <c r="C11" s="3">
        <f>Questionnaire!E12</f>
        <v>2</v>
      </c>
      <c r="D11" s="96" t="str">
        <f>REPT("█",ROUND(Questionnaire!E12,0))&amp;REPT("░",5-ROUND(Questionnaire!E12,0))&amp;"  "&amp;TEXT(Questionnaire!E12,"0.0")&amp;"/5"</f>
        <v>██░░░  2.0/5</v>
      </c>
      <c r="E11" s="96"/>
      <c r="F11" s="96"/>
      <c r="G11" s="96"/>
      <c r="H11" s="96"/>
      <c r="I11" s="97">
        <v>5</v>
      </c>
      <c r="J11" s="97"/>
    </row>
    <row r="12" spans="1:10" ht="21.75" customHeight="1" x14ac:dyDescent="0.25">
      <c r="A12" s="95" t="s">
        <v>35</v>
      </c>
      <c r="B12" s="95"/>
      <c r="C12" s="3">
        <f>Questionnaire!E19</f>
        <v>3.4</v>
      </c>
      <c r="D12" s="96" t="str">
        <f>REPT("█",ROUND(Questionnaire!E19,0))&amp;REPT("░",5-ROUND(Questionnaire!E19,0))&amp;"  "&amp;TEXT(Questionnaire!E19,"0.0")&amp;"/5"</f>
        <v>███░░  3.4/5</v>
      </c>
      <c r="E12" s="96"/>
      <c r="F12" s="96"/>
      <c r="G12" s="96"/>
      <c r="H12" s="96"/>
      <c r="I12" s="97">
        <v>5</v>
      </c>
      <c r="J12" s="97"/>
    </row>
    <row r="13" spans="1:10" ht="21.75" customHeight="1" x14ac:dyDescent="0.25">
      <c r="A13" s="95" t="s">
        <v>36</v>
      </c>
      <c r="B13" s="95"/>
      <c r="C13" s="3">
        <f>Questionnaire!E26</f>
        <v>3.4</v>
      </c>
      <c r="D13" s="96" t="str">
        <f>REPT("█",ROUND(Questionnaire!E26,0))&amp;REPT("░",5-ROUND(Questionnaire!E26,0))&amp;"  "&amp;TEXT(Questionnaire!E26,"0.0")&amp;"/5"</f>
        <v>███░░  3.4/5</v>
      </c>
      <c r="E13" s="96"/>
      <c r="F13" s="96"/>
      <c r="G13" s="96"/>
      <c r="H13" s="96"/>
      <c r="I13" s="97">
        <v>5</v>
      </c>
      <c r="J13" s="97"/>
    </row>
    <row r="14" spans="1:10" ht="21.75" customHeight="1" x14ac:dyDescent="0.25">
      <c r="A14" s="95" t="s">
        <v>37</v>
      </c>
      <c r="B14" s="95"/>
      <c r="C14" s="3">
        <f>Questionnaire!E33</f>
        <v>2.8</v>
      </c>
      <c r="D14" s="96" t="str">
        <f>REPT("█",ROUND(Questionnaire!E33,0))&amp;REPT("░",5-ROUND(Questionnaire!E33,0))&amp;"  "&amp;TEXT(Questionnaire!E33,"0.0")&amp;"/5"</f>
        <v>███░░  2.8/5</v>
      </c>
      <c r="E14" s="96"/>
      <c r="F14" s="96"/>
      <c r="G14" s="96"/>
      <c r="H14" s="96"/>
      <c r="I14" s="97">
        <v>5</v>
      </c>
      <c r="J14" s="97"/>
    </row>
    <row r="15" spans="1:10" ht="12" customHeight="1" x14ac:dyDescent="0.25"/>
    <row r="16" spans="1:10" ht="21.75" customHeight="1" x14ac:dyDescent="0.25">
      <c r="A16" s="93"/>
      <c r="B16" s="93"/>
      <c r="C16" s="93"/>
      <c r="D16" s="93"/>
      <c r="E16" s="93"/>
      <c r="F16" s="93"/>
      <c r="G16" s="93"/>
      <c r="H16" s="93"/>
      <c r="I16" s="93"/>
      <c r="J16" s="93"/>
    </row>
    <row r="17" spans="1:10" ht="18" customHeight="1" x14ac:dyDescent="0.25">
      <c r="A17" s="4"/>
      <c r="B17" s="94"/>
      <c r="C17" s="94"/>
      <c r="D17" s="94"/>
      <c r="E17" s="94"/>
      <c r="F17" s="94"/>
      <c r="G17" s="94"/>
      <c r="H17" s="94"/>
      <c r="I17" s="4"/>
      <c r="J17" s="4"/>
    </row>
    <row r="18" spans="1:10" ht="30" customHeight="1" x14ac:dyDescent="0.25">
      <c r="A18" s="5"/>
      <c r="B18" s="92"/>
      <c r="C18" s="92"/>
      <c r="D18" s="92"/>
      <c r="E18" s="92"/>
      <c r="F18" s="92"/>
      <c r="G18" s="92"/>
      <c r="H18" s="92"/>
      <c r="J18" s="6"/>
    </row>
    <row r="19" spans="1:10" ht="30" customHeight="1" x14ac:dyDescent="0.25">
      <c r="A19" s="5"/>
      <c r="B19" s="92"/>
      <c r="C19" s="92"/>
      <c r="D19" s="92"/>
      <c r="E19" s="92"/>
      <c r="F19" s="92"/>
      <c r="G19" s="92"/>
      <c r="H19" s="92"/>
      <c r="J19" s="6"/>
    </row>
    <row r="20" spans="1:10" ht="30" customHeight="1" x14ac:dyDescent="0.25">
      <c r="A20" s="5"/>
      <c r="B20" s="92"/>
      <c r="C20" s="92"/>
      <c r="D20" s="92"/>
      <c r="E20" s="92"/>
      <c r="F20" s="92"/>
      <c r="G20" s="92"/>
      <c r="H20" s="92"/>
      <c r="J20" s="6"/>
    </row>
    <row r="21" spans="1:10" ht="30" customHeight="1" x14ac:dyDescent="0.25">
      <c r="A21" s="5"/>
      <c r="B21" s="92"/>
      <c r="C21" s="92"/>
      <c r="D21" s="92"/>
      <c r="E21" s="92"/>
      <c r="F21" s="92"/>
      <c r="G21" s="92"/>
      <c r="H21" s="92"/>
      <c r="J21" s="6"/>
    </row>
    <row r="22" spans="1:10" ht="30" customHeight="1" x14ac:dyDescent="0.25">
      <c r="A22" s="5"/>
      <c r="B22" s="92"/>
      <c r="C22" s="92"/>
      <c r="D22" s="92"/>
      <c r="E22" s="92"/>
      <c r="F22" s="92"/>
      <c r="G22" s="92"/>
      <c r="H22" s="92"/>
      <c r="J22" s="6"/>
    </row>
    <row r="23" spans="1:10" ht="30" customHeight="1" x14ac:dyDescent="0.25">
      <c r="A23" s="5"/>
      <c r="B23" s="92"/>
      <c r="C23" s="92"/>
      <c r="D23" s="92"/>
      <c r="E23" s="92"/>
      <c r="F23" s="92"/>
      <c r="G23" s="92"/>
      <c r="H23" s="92"/>
      <c r="J23" s="6"/>
    </row>
    <row r="24" spans="1:10" ht="30" customHeight="1" x14ac:dyDescent="0.25">
      <c r="A24" s="5"/>
      <c r="B24" s="92"/>
      <c r="C24" s="92"/>
      <c r="D24" s="92"/>
      <c r="E24" s="92"/>
      <c r="F24" s="92"/>
      <c r="G24" s="92"/>
      <c r="H24" s="92"/>
      <c r="J24" s="6"/>
    </row>
    <row r="25" spans="1:10" ht="30" customHeight="1" x14ac:dyDescent="0.25">
      <c r="A25" s="5"/>
      <c r="B25" s="92"/>
      <c r="C25" s="92"/>
      <c r="D25" s="92"/>
      <c r="E25" s="92"/>
      <c r="F25" s="92"/>
      <c r="G25" s="92"/>
      <c r="H25" s="92"/>
      <c r="J25" s="6"/>
    </row>
    <row r="26" spans="1:10" ht="30" customHeight="1" x14ac:dyDescent="0.25">
      <c r="A26" s="5"/>
      <c r="B26" s="92"/>
      <c r="C26" s="92"/>
      <c r="D26" s="92"/>
      <c r="E26" s="92"/>
      <c r="F26" s="92"/>
      <c r="G26" s="92"/>
      <c r="H26" s="92"/>
      <c r="J26" s="6"/>
    </row>
    <row r="27" spans="1:10" ht="30" customHeight="1" x14ac:dyDescent="0.25">
      <c r="A27" s="5"/>
      <c r="B27" s="92"/>
      <c r="C27" s="92"/>
      <c r="D27" s="92"/>
      <c r="E27" s="92"/>
      <c r="F27" s="92"/>
      <c r="G27" s="92"/>
      <c r="H27" s="92"/>
      <c r="J27" s="6"/>
    </row>
    <row r="28" spans="1:10" ht="30" customHeight="1" x14ac:dyDescent="0.25">
      <c r="A28" s="5"/>
      <c r="B28" s="92"/>
      <c r="C28" s="92"/>
      <c r="D28" s="92"/>
      <c r="E28" s="92"/>
      <c r="F28" s="92"/>
      <c r="G28" s="92"/>
      <c r="H28" s="92"/>
      <c r="J28" s="6"/>
    </row>
    <row r="29" spans="1:10" ht="14.25" customHeight="1" x14ac:dyDescent="0.25">
      <c r="A29" s="7"/>
      <c r="B29" s="7"/>
      <c r="C29" s="7"/>
      <c r="D29" s="7"/>
      <c r="E29" s="7"/>
      <c r="F29" s="7"/>
      <c r="G29" s="7"/>
      <c r="H29" s="7"/>
      <c r="J29" s="7"/>
    </row>
    <row r="30" spans="1:10" ht="14.25" customHeight="1" x14ac:dyDescent="0.25">
      <c r="A30" s="8"/>
      <c r="B30" s="8"/>
      <c r="C30" s="8"/>
      <c r="D30" s="8"/>
      <c r="E30" s="8"/>
      <c r="F30" s="8"/>
      <c r="G30" s="8"/>
      <c r="H30" s="8"/>
      <c r="J30" s="8"/>
    </row>
    <row r="31" spans="1:10" ht="14.25" customHeight="1" x14ac:dyDescent="0.25">
      <c r="A31" s="9" t="s">
        <v>29</v>
      </c>
      <c r="B31" s="9" t="s">
        <v>38</v>
      </c>
      <c r="C31" s="9"/>
      <c r="D31" s="8"/>
      <c r="E31" s="8"/>
      <c r="F31" s="8"/>
      <c r="G31" s="8"/>
      <c r="H31" s="8"/>
      <c r="I31" s="8"/>
      <c r="J31" s="8"/>
    </row>
    <row r="32" spans="1:10" ht="14.25" customHeight="1" x14ac:dyDescent="0.25">
      <c r="A32" s="9" t="s">
        <v>33</v>
      </c>
      <c r="B32" s="9">
        <f>Questionnaire!E5</f>
        <v>3</v>
      </c>
      <c r="C32" s="9"/>
      <c r="D32" s="8"/>
      <c r="E32" s="8"/>
      <c r="F32" s="8"/>
      <c r="G32" s="8"/>
      <c r="H32" s="8"/>
      <c r="I32" s="8"/>
      <c r="J32" s="8"/>
    </row>
    <row r="33" spans="1:10" ht="14.25" customHeight="1" x14ac:dyDescent="0.25">
      <c r="A33" s="9" t="s">
        <v>34</v>
      </c>
      <c r="B33" s="9">
        <f>Questionnaire!E12</f>
        <v>2</v>
      </c>
      <c r="C33" s="9"/>
      <c r="D33" s="8"/>
      <c r="E33" s="8"/>
      <c r="F33" s="8"/>
      <c r="G33" s="8"/>
      <c r="H33" s="8"/>
      <c r="I33" s="8"/>
      <c r="J33" s="8"/>
    </row>
    <row r="34" spans="1:10" ht="14.25" customHeight="1" x14ac:dyDescent="0.25">
      <c r="A34" s="9" t="s">
        <v>35</v>
      </c>
      <c r="B34" s="9">
        <f>Questionnaire!E19</f>
        <v>3.4</v>
      </c>
      <c r="C34" s="9"/>
      <c r="D34" s="8"/>
      <c r="E34" s="8"/>
      <c r="F34" s="8"/>
      <c r="G34" s="8"/>
      <c r="H34" s="8"/>
      <c r="I34" s="8"/>
      <c r="J34" s="8"/>
    </row>
    <row r="35" spans="1:10" ht="14.25" customHeight="1" x14ac:dyDescent="0.25">
      <c r="A35" s="9" t="s">
        <v>36</v>
      </c>
      <c r="B35" s="9">
        <f>Questionnaire!E26</f>
        <v>3.4</v>
      </c>
      <c r="C35" s="9"/>
      <c r="D35" s="8"/>
      <c r="E35" s="8"/>
      <c r="F35" s="8"/>
      <c r="G35" s="8"/>
      <c r="H35" s="8"/>
      <c r="I35" s="8"/>
      <c r="J35" s="8"/>
    </row>
    <row r="36" spans="1:10" ht="14.25" customHeight="1" x14ac:dyDescent="0.25">
      <c r="A36" s="9" t="s">
        <v>37</v>
      </c>
      <c r="B36" s="9">
        <f>Questionnaire!E33</f>
        <v>2.8</v>
      </c>
      <c r="C36" s="9"/>
      <c r="D36" s="8"/>
      <c r="E36" s="8"/>
      <c r="F36" s="8"/>
      <c r="G36" s="8"/>
      <c r="H36" s="8"/>
      <c r="I36" s="8"/>
      <c r="J36" s="8"/>
    </row>
    <row r="37" spans="1:10" ht="14.25" customHeight="1" x14ac:dyDescent="0.25">
      <c r="A37" s="9"/>
      <c r="B37" s="9"/>
      <c r="C37" s="9"/>
      <c r="D37" s="8"/>
      <c r="E37" s="8"/>
      <c r="F37" s="8"/>
      <c r="G37" s="8"/>
      <c r="H37" s="8"/>
      <c r="I37" s="8"/>
      <c r="J37" s="8"/>
    </row>
    <row r="38" spans="1:10" ht="14.25" customHeight="1" x14ac:dyDescent="0.25">
      <c r="A38" s="9"/>
      <c r="B38" s="9"/>
      <c r="C38" s="9"/>
      <c r="D38" s="8"/>
      <c r="E38" s="8"/>
      <c r="F38" s="8"/>
      <c r="G38" s="8"/>
      <c r="H38" s="8"/>
      <c r="I38" s="8"/>
      <c r="J38" s="8"/>
    </row>
    <row r="39" spans="1:10" ht="14.2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4.2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ht="14.2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4.2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spans="1:10" ht="14.2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4.2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</row>
    <row r="45" spans="1:10" ht="14.2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</row>
  </sheetData>
  <mergeCells count="57">
    <mergeCell ref="A1:J1"/>
    <mergeCell ref="A2:J2"/>
    <mergeCell ref="A3:J3"/>
    <mergeCell ref="A4:B4"/>
    <mergeCell ref="C4:D4"/>
    <mergeCell ref="E4:F4"/>
    <mergeCell ref="G4:H4"/>
    <mergeCell ref="I4:J4"/>
    <mergeCell ref="A5:B6"/>
    <mergeCell ref="C5:D6"/>
    <mergeCell ref="E5:F6"/>
    <mergeCell ref="G5:H6"/>
    <mergeCell ref="I5:J6"/>
    <mergeCell ref="A8:J8"/>
    <mergeCell ref="A9:B9"/>
    <mergeCell ref="D9:H9"/>
    <mergeCell ref="I9:J9"/>
    <mergeCell ref="A10:B10"/>
    <mergeCell ref="D10:H10"/>
    <mergeCell ref="I10:J10"/>
    <mergeCell ref="A11:B11"/>
    <mergeCell ref="D11:H11"/>
    <mergeCell ref="I11:J11"/>
    <mergeCell ref="A12:B12"/>
    <mergeCell ref="D12:H12"/>
    <mergeCell ref="I12:J12"/>
    <mergeCell ref="A13:B13"/>
    <mergeCell ref="D13:H13"/>
    <mergeCell ref="I13:J13"/>
    <mergeCell ref="A14:B14"/>
    <mergeCell ref="D14:H14"/>
    <mergeCell ref="I14:J14"/>
    <mergeCell ref="A16:J16"/>
    <mergeCell ref="B17:C17"/>
    <mergeCell ref="D17:H17"/>
    <mergeCell ref="B18:C18"/>
    <mergeCell ref="D18:H18"/>
    <mergeCell ref="B19:C19"/>
    <mergeCell ref="D19:H19"/>
    <mergeCell ref="B20:C20"/>
    <mergeCell ref="D20:H20"/>
    <mergeCell ref="B21:C21"/>
    <mergeCell ref="D21:H21"/>
    <mergeCell ref="B22:C22"/>
    <mergeCell ref="D22:H22"/>
    <mergeCell ref="B23:C23"/>
    <mergeCell ref="D23:H23"/>
    <mergeCell ref="B24:C24"/>
    <mergeCell ref="D24:H24"/>
    <mergeCell ref="B28:C28"/>
    <mergeCell ref="D28:H28"/>
    <mergeCell ref="B25:C25"/>
    <mergeCell ref="D25:H25"/>
    <mergeCell ref="B26:C26"/>
    <mergeCell ref="D26:H26"/>
    <mergeCell ref="B27:C27"/>
    <mergeCell ref="D27:H27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9"/>
  <sheetViews>
    <sheetView showGridLines="0" zoomScale="80" zoomScaleNormal="80" workbookViewId="0">
      <pane xSplit="2" ySplit="4" topLeftCell="C7" activePane="bottomRight" state="frozen"/>
      <selection pane="topRight" activeCell="C1" sqref="C1"/>
      <selection pane="bottomLeft" activeCell="A5" sqref="A5"/>
      <selection pane="bottomRight" activeCell="D35" sqref="D35"/>
    </sheetView>
  </sheetViews>
  <sheetFormatPr defaultColWidth="8.5703125" defaultRowHeight="15" x14ac:dyDescent="0.25"/>
  <cols>
    <col min="1" max="1" width="32.140625" style="10" customWidth="1"/>
    <col min="2" max="2" width="8" style="10" customWidth="1"/>
    <col min="3" max="3" width="83.28515625" style="10" customWidth="1"/>
    <col min="4" max="4" width="48" style="10" customWidth="1"/>
    <col min="5" max="5" width="11" style="1" customWidth="1"/>
    <col min="6" max="6" width="15.28515625" style="1" customWidth="1"/>
    <col min="7" max="9" width="14" style="1" customWidth="1"/>
    <col min="10" max="10" width="14" style="11" customWidth="1"/>
    <col min="11" max="11" width="29.85546875" style="12" hidden="1" customWidth="1"/>
    <col min="12" max="12" width="30" style="12" hidden="1" customWidth="1"/>
    <col min="13" max="14" width="30" style="1" hidden="1" customWidth="1"/>
    <col min="15" max="15" width="59" style="1" hidden="1" customWidth="1"/>
    <col min="16" max="18" width="5" style="1" customWidth="1"/>
    <col min="19" max="19" width="10" style="13" hidden="1" customWidth="1"/>
    <col min="20" max="20" width="55" style="1" hidden="1" customWidth="1"/>
  </cols>
  <sheetData>
    <row r="1" spans="1:20" ht="37.5" customHeight="1" x14ac:dyDescent="0.25">
      <c r="A1" s="113" t="s">
        <v>39</v>
      </c>
      <c r="B1" s="113"/>
      <c r="C1" s="113"/>
      <c r="D1" s="113"/>
      <c r="E1" s="113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25.5" customHeight="1" x14ac:dyDescent="0.25">
      <c r="A2" s="15" t="s">
        <v>40</v>
      </c>
      <c r="B2" s="16">
        <f>ROUND(AVERAGEIF(E5:E40,"&gt;=1"),1)</f>
        <v>2.9</v>
      </c>
      <c r="C2" s="17" t="s">
        <v>41</v>
      </c>
      <c r="D2" s="114" t="str">
        <f>IF(B2&lt;=2.5,"🟡 BASIC",IF(B2&lt;=3.9,"🔵 INTERMEDIATE","🟢 ADVANCED"))</f>
        <v>🔵 INTERMEDIATE</v>
      </c>
      <c r="E2" s="1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ht="30.75" customHeight="1" x14ac:dyDescent="0.25">
      <c r="A3" s="115" t="s">
        <v>42</v>
      </c>
      <c r="B3" s="115"/>
      <c r="C3" s="115"/>
      <c r="D3" s="115"/>
      <c r="E3" s="115"/>
      <c r="F3" s="18" t="s">
        <v>43</v>
      </c>
      <c r="G3" s="19" t="s">
        <v>44</v>
      </c>
      <c r="H3" s="20" t="s">
        <v>45</v>
      </c>
      <c r="I3" s="21" t="s">
        <v>46</v>
      </c>
      <c r="J3" s="22" t="s">
        <v>47</v>
      </c>
      <c r="K3" s="23"/>
      <c r="L3" s="14"/>
      <c r="M3" s="14"/>
      <c r="N3" s="14"/>
      <c r="O3" s="14"/>
      <c r="P3" s="14"/>
      <c r="Q3" s="14"/>
      <c r="R3" s="14"/>
      <c r="S3" s="14"/>
      <c r="T3" s="14"/>
    </row>
    <row r="4" spans="1:20" s="11" customFormat="1" ht="19.5" customHeight="1" x14ac:dyDescent="0.25">
      <c r="A4" s="24" t="s">
        <v>29</v>
      </c>
      <c r="B4" s="24" t="s">
        <v>48</v>
      </c>
      <c r="C4" s="24" t="s">
        <v>49</v>
      </c>
      <c r="D4" s="24" t="s">
        <v>50</v>
      </c>
      <c r="E4" s="25" t="s">
        <v>38</v>
      </c>
      <c r="F4" s="14"/>
      <c r="G4" s="14"/>
      <c r="H4" s="14"/>
      <c r="I4" s="14"/>
      <c r="J4" s="14"/>
      <c r="K4" s="116" t="s">
        <v>51</v>
      </c>
      <c r="L4" s="116"/>
      <c r="M4" s="116"/>
      <c r="N4" s="116"/>
      <c r="O4" s="116"/>
      <c r="P4" s="14"/>
      <c r="Q4" s="14"/>
      <c r="R4" s="14"/>
      <c r="S4" s="27" t="s">
        <v>52</v>
      </c>
      <c r="T4" s="26" t="s">
        <v>53</v>
      </c>
    </row>
    <row r="5" spans="1:20" ht="21.75" customHeight="1" x14ac:dyDescent="0.25">
      <c r="A5" s="117" t="s">
        <v>54</v>
      </c>
      <c r="B5" s="117"/>
      <c r="C5" s="117"/>
      <c r="D5" s="28" t="s">
        <v>55</v>
      </c>
      <c r="E5" s="29">
        <f>ROUND(AVERAGE(E6:E10),1)</f>
        <v>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ht="39.75" customHeight="1" x14ac:dyDescent="0.25">
      <c r="A6" s="30" t="s">
        <v>54</v>
      </c>
      <c r="B6" s="31" t="s">
        <v>56</v>
      </c>
      <c r="C6" s="32" t="s">
        <v>57</v>
      </c>
      <c r="D6" s="32" t="s">
        <v>58</v>
      </c>
      <c r="E6" s="33">
        <f>IFERROR(VALUE(LEFT(D6,1)),"")</f>
        <v>1</v>
      </c>
      <c r="F6" s="14"/>
      <c r="G6" s="14"/>
      <c r="H6" s="14"/>
      <c r="I6" s="14"/>
      <c r="J6" s="14"/>
      <c r="K6" s="34" t="s">
        <v>58</v>
      </c>
      <c r="L6" s="34" t="s">
        <v>59</v>
      </c>
      <c r="M6" s="34" t="s">
        <v>60</v>
      </c>
      <c r="N6" s="34" t="s">
        <v>61</v>
      </c>
      <c r="O6" s="34" t="s">
        <v>62</v>
      </c>
      <c r="P6" s="14"/>
      <c r="Q6" s="14"/>
      <c r="R6" s="14"/>
      <c r="S6" s="14"/>
      <c r="T6" s="14"/>
    </row>
    <row r="7" spans="1:20" ht="39.75" customHeight="1" x14ac:dyDescent="0.25">
      <c r="A7" s="30" t="s">
        <v>54</v>
      </c>
      <c r="B7" s="31" t="s">
        <v>63</v>
      </c>
      <c r="C7" s="32" t="s">
        <v>64</v>
      </c>
      <c r="D7" s="32" t="s">
        <v>65</v>
      </c>
      <c r="E7" s="33">
        <f>IFERROR(VALUE(LEFT(D7,1)),"")</f>
        <v>3</v>
      </c>
      <c r="F7" s="14"/>
      <c r="G7" s="14"/>
      <c r="H7" s="14"/>
      <c r="I7" s="14"/>
      <c r="J7" s="14"/>
      <c r="K7" s="34" t="s">
        <v>66</v>
      </c>
      <c r="L7" s="34" t="s">
        <v>67</v>
      </c>
      <c r="M7" s="34" t="s">
        <v>68</v>
      </c>
      <c r="N7" s="34" t="s">
        <v>69</v>
      </c>
      <c r="O7" s="34" t="s">
        <v>70</v>
      </c>
      <c r="P7" s="14"/>
      <c r="Q7" s="14"/>
      <c r="R7" s="14"/>
      <c r="S7" s="14"/>
      <c r="T7" s="14"/>
    </row>
    <row r="8" spans="1:20" ht="39.75" customHeight="1" x14ac:dyDescent="0.25">
      <c r="A8" s="30" t="s">
        <v>54</v>
      </c>
      <c r="B8" s="31" t="s">
        <v>71</v>
      </c>
      <c r="C8" s="32" t="s">
        <v>72</v>
      </c>
      <c r="D8" s="32" t="s">
        <v>82</v>
      </c>
      <c r="E8" s="33">
        <f>IFERROR(VALUE(LEFT(D8,1)),"")</f>
        <v>4</v>
      </c>
      <c r="F8" s="14"/>
      <c r="G8" s="14"/>
      <c r="H8" s="14"/>
      <c r="I8" s="14"/>
      <c r="J8" s="14"/>
      <c r="K8" s="34" t="s">
        <v>73</v>
      </c>
      <c r="L8" s="34" t="s">
        <v>65</v>
      </c>
      <c r="M8" s="34" t="s">
        <v>74</v>
      </c>
      <c r="N8" s="34" t="s">
        <v>75</v>
      </c>
      <c r="O8" s="34" t="s">
        <v>76</v>
      </c>
      <c r="P8" s="14"/>
      <c r="Q8" s="14"/>
      <c r="R8" s="14"/>
      <c r="S8" s="35" t="s">
        <v>52</v>
      </c>
      <c r="T8" s="36" t="s">
        <v>77</v>
      </c>
    </row>
    <row r="9" spans="1:20" ht="39.75" customHeight="1" x14ac:dyDescent="0.25">
      <c r="A9" s="30" t="s">
        <v>54</v>
      </c>
      <c r="B9" s="31" t="s">
        <v>78</v>
      </c>
      <c r="C9" s="32" t="s">
        <v>79</v>
      </c>
      <c r="D9" s="32" t="s">
        <v>75</v>
      </c>
      <c r="E9" s="33">
        <f>IFERROR(VALUE(LEFT(D9,1)),"")</f>
        <v>3</v>
      </c>
      <c r="F9" s="14"/>
      <c r="G9" s="14"/>
      <c r="H9" s="14"/>
      <c r="I9" s="14"/>
      <c r="J9" s="14"/>
      <c r="K9" s="34" t="s">
        <v>80</v>
      </c>
      <c r="L9" s="34" t="s">
        <v>81</v>
      </c>
      <c r="M9" s="34" t="s">
        <v>82</v>
      </c>
      <c r="N9" s="34" t="s">
        <v>83</v>
      </c>
      <c r="O9" s="34" t="s">
        <v>84</v>
      </c>
      <c r="P9" s="14"/>
      <c r="Q9" s="14"/>
      <c r="R9" s="14"/>
      <c r="S9" s="35" t="s">
        <v>85</v>
      </c>
      <c r="T9" s="36" t="s">
        <v>86</v>
      </c>
    </row>
    <row r="10" spans="1:20" ht="39.75" customHeight="1" x14ac:dyDescent="0.25">
      <c r="A10" s="30" t="s">
        <v>54</v>
      </c>
      <c r="B10" s="37" t="s">
        <v>87</v>
      </c>
      <c r="C10" s="32" t="s">
        <v>88</v>
      </c>
      <c r="D10" s="32" t="s">
        <v>84</v>
      </c>
      <c r="E10" s="33">
        <f>IFERROR(VALUE(LEFT(D10,1)),"")</f>
        <v>4</v>
      </c>
      <c r="F10" s="14"/>
      <c r="G10" s="14"/>
      <c r="H10" s="14"/>
      <c r="I10" s="14"/>
      <c r="J10" s="14"/>
      <c r="K10" s="34" t="s">
        <v>89</v>
      </c>
      <c r="L10" s="34" t="s">
        <v>90</v>
      </c>
      <c r="M10" s="34" t="s">
        <v>91</v>
      </c>
      <c r="N10" s="34" t="s">
        <v>92</v>
      </c>
      <c r="O10" s="34" t="s">
        <v>93</v>
      </c>
      <c r="P10" s="14"/>
      <c r="Q10" s="14"/>
      <c r="R10" s="14"/>
      <c r="S10" s="35" t="s">
        <v>85</v>
      </c>
      <c r="T10" s="36" t="s">
        <v>94</v>
      </c>
    </row>
    <row r="11" spans="1:20" ht="6" customHeight="1" x14ac:dyDescent="0.25">
      <c r="A11" s="14"/>
      <c r="B11" s="14"/>
      <c r="C11" s="14"/>
      <c r="D11" s="14"/>
      <c r="E11" s="8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21.75" customHeight="1" x14ac:dyDescent="0.25">
      <c r="A12" s="109" t="s">
        <v>296</v>
      </c>
      <c r="B12" s="109"/>
      <c r="C12" s="109"/>
      <c r="D12" s="38" t="s">
        <v>55</v>
      </c>
      <c r="E12" s="39">
        <f>ROUND(AVERAGE(E13:E17),1)</f>
        <v>2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0" ht="39.75" customHeight="1" x14ac:dyDescent="0.25">
      <c r="A13" s="30" t="s">
        <v>95</v>
      </c>
      <c r="B13" s="40" t="s">
        <v>96</v>
      </c>
      <c r="C13" s="32" t="s">
        <v>97</v>
      </c>
      <c r="D13" s="32" t="s">
        <v>98</v>
      </c>
      <c r="E13" s="33">
        <f>IFERROR(VALUE(LEFT(D13,1)),"")</f>
        <v>1</v>
      </c>
      <c r="F13" s="14"/>
      <c r="G13" s="14"/>
      <c r="H13" s="14"/>
      <c r="I13" s="14"/>
      <c r="J13" s="14"/>
      <c r="K13" s="34" t="s">
        <v>98</v>
      </c>
      <c r="L13" s="34" t="s">
        <v>99</v>
      </c>
      <c r="M13" s="34" t="s">
        <v>100</v>
      </c>
      <c r="N13" s="34" t="s">
        <v>101</v>
      </c>
      <c r="O13" s="34" t="s">
        <v>102</v>
      </c>
      <c r="P13" s="14"/>
      <c r="Q13" s="14"/>
      <c r="R13" s="14"/>
      <c r="S13" s="41" t="s">
        <v>85</v>
      </c>
      <c r="T13" s="36" t="s">
        <v>103</v>
      </c>
    </row>
    <row r="14" spans="1:20" ht="39.75" customHeight="1" x14ac:dyDescent="0.25">
      <c r="A14" s="30" t="s">
        <v>95</v>
      </c>
      <c r="B14" s="40" t="s">
        <v>104</v>
      </c>
      <c r="C14" s="32" t="s">
        <v>105</v>
      </c>
      <c r="D14" s="32" t="s">
        <v>106</v>
      </c>
      <c r="E14" s="33">
        <f>IFERROR(VALUE(LEFT(D14,1)),"")</f>
        <v>2</v>
      </c>
      <c r="F14" s="14"/>
      <c r="G14" s="14"/>
      <c r="H14" s="14"/>
      <c r="I14" s="14"/>
      <c r="J14" s="14"/>
      <c r="K14" s="34" t="s">
        <v>107</v>
      </c>
      <c r="L14" s="34" t="s">
        <v>106</v>
      </c>
      <c r="M14" s="34" t="s">
        <v>108</v>
      </c>
      <c r="N14" s="34" t="s">
        <v>109</v>
      </c>
      <c r="O14" s="34" t="s">
        <v>110</v>
      </c>
      <c r="P14" s="14"/>
      <c r="Q14" s="14"/>
      <c r="R14" s="14"/>
      <c r="S14" s="41" t="s">
        <v>111</v>
      </c>
      <c r="T14" s="36" t="s">
        <v>112</v>
      </c>
    </row>
    <row r="15" spans="1:20" ht="39.75" customHeight="1" x14ac:dyDescent="0.25">
      <c r="A15" s="30" t="s">
        <v>95</v>
      </c>
      <c r="B15" s="40" t="s">
        <v>113</v>
      </c>
      <c r="C15" s="32" t="s">
        <v>114</v>
      </c>
      <c r="D15" s="32" t="s">
        <v>100</v>
      </c>
      <c r="E15" s="33">
        <f>IFERROR(VALUE(LEFT(D15,1)),"")</f>
        <v>1</v>
      </c>
      <c r="F15" s="14"/>
      <c r="G15" s="14"/>
      <c r="H15" s="14"/>
      <c r="I15" s="14"/>
      <c r="J15" s="14"/>
      <c r="K15" s="34" t="s">
        <v>115</v>
      </c>
      <c r="L15" s="34" t="s">
        <v>116</v>
      </c>
      <c r="M15" s="34" t="s">
        <v>117</v>
      </c>
      <c r="N15" s="34" t="s">
        <v>118</v>
      </c>
      <c r="O15" s="34" t="s">
        <v>119</v>
      </c>
      <c r="P15" s="14"/>
      <c r="Q15" s="14"/>
      <c r="R15" s="14"/>
      <c r="S15" s="41" t="s">
        <v>111</v>
      </c>
      <c r="T15" s="36" t="s">
        <v>120</v>
      </c>
    </row>
    <row r="16" spans="1:20" ht="39.75" customHeight="1" x14ac:dyDescent="0.25">
      <c r="A16" s="30" t="s">
        <v>95</v>
      </c>
      <c r="B16" s="40" t="s">
        <v>121</v>
      </c>
      <c r="C16" s="32" t="s">
        <v>122</v>
      </c>
      <c r="D16" s="32" t="s">
        <v>123</v>
      </c>
      <c r="E16" s="33">
        <f>IFERROR(VALUE(LEFT(D16,1)),"")</f>
        <v>4</v>
      </c>
      <c r="F16" s="14"/>
      <c r="G16" s="14"/>
      <c r="H16" s="14"/>
      <c r="I16" s="14"/>
      <c r="J16" s="14"/>
      <c r="K16" s="34" t="s">
        <v>124</v>
      </c>
      <c r="L16" s="34" t="s">
        <v>125</v>
      </c>
      <c r="M16" s="34" t="s">
        <v>126</v>
      </c>
      <c r="N16" s="34" t="s">
        <v>123</v>
      </c>
      <c r="O16" s="34" t="s">
        <v>127</v>
      </c>
      <c r="P16" s="14"/>
      <c r="Q16" s="14"/>
      <c r="R16" s="14"/>
      <c r="S16" s="41" t="s">
        <v>111</v>
      </c>
      <c r="T16" s="36" t="s">
        <v>128</v>
      </c>
    </row>
    <row r="17" spans="1:20" ht="39.75" customHeight="1" x14ac:dyDescent="0.25">
      <c r="A17" s="30" t="s">
        <v>95</v>
      </c>
      <c r="B17" s="40" t="s">
        <v>129</v>
      </c>
      <c r="C17" s="32" t="s">
        <v>130</v>
      </c>
      <c r="D17" s="32" t="s">
        <v>110</v>
      </c>
      <c r="E17" s="33">
        <f>IFERROR(VALUE(LEFT(D17,1)),"")</f>
        <v>2</v>
      </c>
      <c r="F17" s="14"/>
      <c r="G17" s="14"/>
      <c r="H17" s="14"/>
      <c r="I17" s="14"/>
      <c r="J17" s="14"/>
      <c r="K17" s="34" t="s">
        <v>132</v>
      </c>
      <c r="L17" s="34" t="s">
        <v>133</v>
      </c>
      <c r="M17" s="34" t="s">
        <v>134</v>
      </c>
      <c r="N17" s="34" t="s">
        <v>135</v>
      </c>
      <c r="O17" s="34" t="s">
        <v>131</v>
      </c>
      <c r="P17" s="14"/>
      <c r="Q17" s="14"/>
      <c r="R17" s="14"/>
      <c r="S17" s="41" t="s">
        <v>111</v>
      </c>
      <c r="T17" s="36" t="s">
        <v>136</v>
      </c>
    </row>
    <row r="18" spans="1:20" ht="6" customHeight="1" x14ac:dyDescent="0.25">
      <c r="A18" s="14"/>
      <c r="B18" s="14"/>
      <c r="C18" s="14"/>
      <c r="D18" s="14"/>
      <c r="E18" s="8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42"/>
      <c r="T18" s="14"/>
    </row>
    <row r="19" spans="1:20" ht="21.75" customHeight="1" x14ac:dyDescent="0.25">
      <c r="A19" s="110" t="s">
        <v>137</v>
      </c>
      <c r="B19" s="110"/>
      <c r="C19" s="110"/>
      <c r="D19" s="43" t="s">
        <v>55</v>
      </c>
      <c r="E19" s="44">
        <f>ROUND(AVERAGE(E20:E24),1)</f>
        <v>3.4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42"/>
      <c r="T19" s="14"/>
    </row>
    <row r="20" spans="1:20" ht="39.75" customHeight="1" x14ac:dyDescent="0.25">
      <c r="A20" s="30" t="s">
        <v>137</v>
      </c>
      <c r="B20" s="45" t="s">
        <v>138</v>
      </c>
      <c r="C20" s="32" t="s">
        <v>139</v>
      </c>
      <c r="D20" s="32" t="s">
        <v>150</v>
      </c>
      <c r="E20" s="33">
        <f>IFERROR(VALUE(LEFT(D20,1)),"")</f>
        <v>2</v>
      </c>
      <c r="F20" s="14"/>
      <c r="G20" s="14"/>
      <c r="H20" s="14"/>
      <c r="I20" s="14"/>
      <c r="J20" s="14"/>
      <c r="K20" s="34" t="s">
        <v>141</v>
      </c>
      <c r="L20" s="34" t="s">
        <v>142</v>
      </c>
      <c r="M20" s="34" t="s">
        <v>143</v>
      </c>
      <c r="N20" s="34" t="s">
        <v>144</v>
      </c>
      <c r="O20" s="34" t="s">
        <v>145</v>
      </c>
      <c r="P20" s="14"/>
      <c r="Q20" s="14"/>
      <c r="R20" s="14"/>
      <c r="S20" s="46" t="s">
        <v>111</v>
      </c>
      <c r="T20" s="36" t="s">
        <v>146</v>
      </c>
    </row>
    <row r="21" spans="1:20" ht="39.75" customHeight="1" x14ac:dyDescent="0.25">
      <c r="A21" s="30" t="s">
        <v>137</v>
      </c>
      <c r="B21" s="45" t="s">
        <v>147</v>
      </c>
      <c r="C21" s="32" t="s">
        <v>148</v>
      </c>
      <c r="D21" s="32" t="s">
        <v>149</v>
      </c>
      <c r="E21" s="33">
        <f>IFERROR(VALUE(LEFT(D21,1)),"")</f>
        <v>3</v>
      </c>
      <c r="F21" s="14"/>
      <c r="G21" s="14"/>
      <c r="H21" s="14"/>
      <c r="I21" s="14"/>
      <c r="J21" s="14"/>
      <c r="K21" s="34" t="s">
        <v>150</v>
      </c>
      <c r="L21" s="34" t="s">
        <v>151</v>
      </c>
      <c r="M21" s="34" t="s">
        <v>152</v>
      </c>
      <c r="N21" s="34" t="s">
        <v>153</v>
      </c>
      <c r="O21" s="34" t="s">
        <v>154</v>
      </c>
      <c r="P21" s="14"/>
      <c r="Q21" s="14"/>
      <c r="R21" s="14"/>
      <c r="S21" s="46" t="s">
        <v>111</v>
      </c>
      <c r="T21" s="36" t="s">
        <v>155</v>
      </c>
    </row>
    <row r="22" spans="1:20" ht="39.75" customHeight="1" x14ac:dyDescent="0.25">
      <c r="A22" s="30" t="s">
        <v>137</v>
      </c>
      <c r="B22" s="45" t="s">
        <v>156</v>
      </c>
      <c r="C22" s="32" t="s">
        <v>157</v>
      </c>
      <c r="D22" s="32" t="s">
        <v>170</v>
      </c>
      <c r="E22" s="33">
        <f>IFERROR(VALUE(LEFT(D22,1)),"")</f>
        <v>4</v>
      </c>
      <c r="F22" s="14"/>
      <c r="G22" s="14"/>
      <c r="H22" s="14"/>
      <c r="I22" s="14"/>
      <c r="J22" s="14"/>
      <c r="K22" s="34" t="s">
        <v>159</v>
      </c>
      <c r="L22" s="34" t="s">
        <v>149</v>
      </c>
      <c r="M22" s="34" t="s">
        <v>160</v>
      </c>
      <c r="N22" s="34" t="s">
        <v>161</v>
      </c>
      <c r="O22" s="34" t="s">
        <v>162</v>
      </c>
      <c r="P22" s="14"/>
      <c r="Q22" s="14"/>
      <c r="R22" s="14"/>
      <c r="S22" s="46" t="s">
        <v>163</v>
      </c>
      <c r="T22" s="36" t="s">
        <v>164</v>
      </c>
    </row>
    <row r="23" spans="1:20" ht="39.75" customHeight="1" x14ac:dyDescent="0.25">
      <c r="A23" s="30" t="s">
        <v>137</v>
      </c>
      <c r="B23" s="45" t="s">
        <v>165</v>
      </c>
      <c r="C23" s="32" t="s">
        <v>166</v>
      </c>
      <c r="D23" s="32" t="s">
        <v>167</v>
      </c>
      <c r="E23" s="33">
        <f>IFERROR(VALUE(LEFT(D23,1)),"")</f>
        <v>4</v>
      </c>
      <c r="F23" s="14"/>
      <c r="G23" s="14"/>
      <c r="H23" s="14"/>
      <c r="I23" s="14"/>
      <c r="J23" s="14"/>
      <c r="K23" s="34" t="s">
        <v>168</v>
      </c>
      <c r="L23" s="34" t="s">
        <v>169</v>
      </c>
      <c r="M23" s="34" t="s">
        <v>170</v>
      </c>
      <c r="N23" s="34" t="s">
        <v>167</v>
      </c>
      <c r="O23" s="34" t="s">
        <v>171</v>
      </c>
      <c r="P23" s="14"/>
      <c r="Q23" s="14"/>
      <c r="R23" s="14"/>
      <c r="S23" s="46" t="s">
        <v>163</v>
      </c>
      <c r="T23" s="36" t="s">
        <v>172</v>
      </c>
    </row>
    <row r="24" spans="1:20" ht="39.75" customHeight="1" x14ac:dyDescent="0.25">
      <c r="A24" s="30" t="s">
        <v>137</v>
      </c>
      <c r="B24" s="45" t="s">
        <v>173</v>
      </c>
      <c r="C24" s="32" t="s">
        <v>174</v>
      </c>
      <c r="D24" s="32" t="s">
        <v>171</v>
      </c>
      <c r="E24" s="33">
        <f>IFERROR(VALUE(LEFT(D24,1)),"")</f>
        <v>4</v>
      </c>
      <c r="F24" s="14"/>
      <c r="G24" s="14"/>
      <c r="H24" s="14"/>
      <c r="I24" s="14"/>
      <c r="J24" s="14"/>
      <c r="K24" s="34" t="s">
        <v>140</v>
      </c>
      <c r="L24" s="34" t="s">
        <v>176</v>
      </c>
      <c r="M24" s="34" t="s">
        <v>158</v>
      </c>
      <c r="N24" s="34" t="s">
        <v>177</v>
      </c>
      <c r="O24" s="34" t="s">
        <v>175</v>
      </c>
      <c r="P24" s="14"/>
      <c r="Q24" s="14"/>
      <c r="R24" s="14"/>
      <c r="S24" s="46" t="s">
        <v>163</v>
      </c>
      <c r="T24" s="36" t="s">
        <v>178</v>
      </c>
    </row>
    <row r="25" spans="1:20" ht="6" customHeight="1" x14ac:dyDescent="0.25">
      <c r="A25" s="14"/>
      <c r="B25" s="14"/>
      <c r="C25" s="14"/>
      <c r="D25" s="14"/>
      <c r="E25" s="8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42"/>
      <c r="T25" s="14"/>
    </row>
    <row r="26" spans="1:20" ht="21.75" customHeight="1" x14ac:dyDescent="0.25">
      <c r="A26" s="111" t="s">
        <v>409</v>
      </c>
      <c r="B26" s="111"/>
      <c r="C26" s="111"/>
      <c r="D26" s="47" t="s">
        <v>55</v>
      </c>
      <c r="E26" s="48">
        <f>ROUND(AVERAGE(E27:E31),1)</f>
        <v>3.4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49"/>
      <c r="T26" s="14"/>
    </row>
    <row r="27" spans="1:20" ht="39.75" customHeight="1" x14ac:dyDescent="0.25">
      <c r="A27" s="30" t="s">
        <v>179</v>
      </c>
      <c r="B27" s="50" t="s">
        <v>180</v>
      </c>
      <c r="C27" s="32" t="s">
        <v>181</v>
      </c>
      <c r="D27" s="32" t="s">
        <v>191</v>
      </c>
      <c r="E27" s="33">
        <f>IFERROR(VALUE(LEFT(D27,1)),"")</f>
        <v>2</v>
      </c>
      <c r="F27" s="14"/>
      <c r="G27" s="14"/>
      <c r="H27" s="14"/>
      <c r="I27" s="14"/>
      <c r="J27" s="14"/>
      <c r="K27" s="34" t="s">
        <v>182</v>
      </c>
      <c r="L27" s="34" t="s">
        <v>183</v>
      </c>
      <c r="M27" s="34" t="s">
        <v>184</v>
      </c>
      <c r="N27" s="34" t="s">
        <v>185</v>
      </c>
      <c r="O27" s="34" t="s">
        <v>186</v>
      </c>
      <c r="P27" s="14"/>
      <c r="Q27" s="14"/>
      <c r="R27" s="14"/>
      <c r="S27" s="51" t="s">
        <v>163</v>
      </c>
      <c r="T27" s="36" t="s">
        <v>187</v>
      </c>
    </row>
    <row r="28" spans="1:20" ht="39.75" customHeight="1" x14ac:dyDescent="0.25">
      <c r="A28" s="30" t="s">
        <v>179</v>
      </c>
      <c r="B28" s="50" t="s">
        <v>188</v>
      </c>
      <c r="C28" s="32" t="s">
        <v>189</v>
      </c>
      <c r="D28" s="32" t="s">
        <v>208</v>
      </c>
      <c r="E28" s="33">
        <f>IFERROR(VALUE(LEFT(D28,1)),"")</f>
        <v>4</v>
      </c>
      <c r="F28" s="14"/>
      <c r="G28" s="14"/>
      <c r="H28" s="14"/>
      <c r="I28" s="14"/>
      <c r="J28" s="14"/>
      <c r="K28" s="34" t="s">
        <v>191</v>
      </c>
      <c r="L28" s="34" t="s">
        <v>190</v>
      </c>
      <c r="M28" s="34" t="s">
        <v>192</v>
      </c>
      <c r="N28" s="34" t="s">
        <v>193</v>
      </c>
      <c r="O28" s="34" t="s">
        <v>194</v>
      </c>
      <c r="P28" s="14"/>
      <c r="Q28" s="14"/>
      <c r="R28" s="14"/>
      <c r="S28" s="52" t="s">
        <v>163</v>
      </c>
      <c r="T28" s="36" t="s">
        <v>195</v>
      </c>
    </row>
    <row r="29" spans="1:20" ht="39.75" customHeight="1" x14ac:dyDescent="0.25">
      <c r="A29" s="30" t="s">
        <v>179</v>
      </c>
      <c r="B29" s="50" t="s">
        <v>196</v>
      </c>
      <c r="C29" s="32" t="s">
        <v>197</v>
      </c>
      <c r="D29" s="32" t="s">
        <v>192</v>
      </c>
      <c r="E29" s="33">
        <f>IFERROR(VALUE(LEFT(D29,1)),"")</f>
        <v>2</v>
      </c>
      <c r="F29" s="14"/>
      <c r="G29" s="14"/>
      <c r="H29" s="14"/>
      <c r="I29" s="14"/>
      <c r="J29" s="14"/>
      <c r="K29" s="34" t="s">
        <v>199</v>
      </c>
      <c r="L29" s="34" t="s">
        <v>200</v>
      </c>
      <c r="M29" s="34" t="s">
        <v>198</v>
      </c>
      <c r="N29" s="34" t="s">
        <v>201</v>
      </c>
      <c r="O29" s="34" t="s">
        <v>202</v>
      </c>
      <c r="P29" s="14"/>
      <c r="Q29" s="14"/>
      <c r="R29" s="14"/>
      <c r="S29" s="52" t="s">
        <v>163</v>
      </c>
      <c r="T29" s="36" t="s">
        <v>203</v>
      </c>
    </row>
    <row r="30" spans="1:20" ht="39.75" customHeight="1" x14ac:dyDescent="0.25">
      <c r="A30" s="30" t="s">
        <v>179</v>
      </c>
      <c r="B30" s="50" t="s">
        <v>204</v>
      </c>
      <c r="C30" s="32" t="s">
        <v>205</v>
      </c>
      <c r="D30" s="32" t="s">
        <v>217</v>
      </c>
      <c r="E30" s="33">
        <f>IFERROR(VALUE(LEFT(D30,1)),"")</f>
        <v>5</v>
      </c>
      <c r="F30" s="14"/>
      <c r="G30" s="14"/>
      <c r="H30" s="14"/>
      <c r="I30" s="14"/>
      <c r="J30" s="14"/>
      <c r="K30" s="34" t="s">
        <v>207</v>
      </c>
      <c r="L30" s="34" t="s">
        <v>208</v>
      </c>
      <c r="M30" s="34" t="s">
        <v>209</v>
      </c>
      <c r="N30" s="34" t="s">
        <v>206</v>
      </c>
      <c r="O30" s="34" t="s">
        <v>210</v>
      </c>
      <c r="P30" s="14"/>
      <c r="Q30" s="14"/>
      <c r="R30" s="14"/>
      <c r="S30" s="52" t="s">
        <v>163</v>
      </c>
      <c r="T30" s="36" t="s">
        <v>211</v>
      </c>
    </row>
    <row r="31" spans="1:20" ht="39.75" customHeight="1" x14ac:dyDescent="0.25">
      <c r="A31" s="30" t="s">
        <v>179</v>
      </c>
      <c r="B31" s="50" t="s">
        <v>212</v>
      </c>
      <c r="C31" s="32" t="s">
        <v>213</v>
      </c>
      <c r="D31" s="32" t="s">
        <v>210</v>
      </c>
      <c r="E31" s="33">
        <f>IFERROR(VALUE(LEFT(D31,1)),"")</f>
        <v>4</v>
      </c>
      <c r="F31" s="14"/>
      <c r="G31" s="14"/>
      <c r="H31" s="14"/>
      <c r="I31" s="14"/>
      <c r="J31" s="14"/>
      <c r="K31" s="34" t="s">
        <v>214</v>
      </c>
      <c r="L31" s="34" t="s">
        <v>215</v>
      </c>
      <c r="M31" s="34" t="s">
        <v>216</v>
      </c>
      <c r="N31" s="34" t="s">
        <v>217</v>
      </c>
      <c r="O31" s="34" t="s">
        <v>218</v>
      </c>
      <c r="P31" s="14"/>
      <c r="Q31" s="14"/>
      <c r="R31" s="14"/>
      <c r="S31" s="14"/>
      <c r="T31" s="14"/>
    </row>
    <row r="32" spans="1:20" ht="6" customHeight="1" x14ac:dyDescent="0.25">
      <c r="A32" s="14"/>
      <c r="B32" s="14"/>
      <c r="C32" s="14"/>
      <c r="D32" s="14"/>
      <c r="E32" s="8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ht="21.75" customHeight="1" x14ac:dyDescent="0.25">
      <c r="A33" s="112" t="s">
        <v>219</v>
      </c>
      <c r="B33" s="112"/>
      <c r="C33" s="112"/>
      <c r="D33" s="53" t="s">
        <v>55</v>
      </c>
      <c r="E33" s="54">
        <f>ROUND(AVERAGE(E34:E38),1)</f>
        <v>2.8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ht="39.75" customHeight="1" x14ac:dyDescent="0.25">
      <c r="A34" s="30" t="s">
        <v>219</v>
      </c>
      <c r="B34" s="55" t="s">
        <v>220</v>
      </c>
      <c r="C34" s="32" t="s">
        <v>221</v>
      </c>
      <c r="D34" s="32" t="s">
        <v>222</v>
      </c>
      <c r="E34" s="33">
        <f>IFERROR(VALUE(LEFT(D34,1)),"")</f>
        <v>1</v>
      </c>
      <c r="F34" s="14"/>
      <c r="G34" s="14"/>
      <c r="H34" s="14"/>
      <c r="I34" s="14"/>
      <c r="J34" s="14"/>
      <c r="K34" s="34" t="s">
        <v>222</v>
      </c>
      <c r="L34" s="34" t="s">
        <v>223</v>
      </c>
      <c r="M34" s="34" t="s">
        <v>224</v>
      </c>
      <c r="N34" s="34" t="s">
        <v>225</v>
      </c>
      <c r="O34" s="34" t="s">
        <v>226</v>
      </c>
      <c r="P34" s="14"/>
      <c r="Q34" s="14"/>
      <c r="R34" s="14"/>
      <c r="S34" s="14"/>
      <c r="T34" s="14"/>
    </row>
    <row r="35" spans="1:20" ht="39.75" customHeight="1" x14ac:dyDescent="0.25">
      <c r="A35" s="30" t="s">
        <v>219</v>
      </c>
      <c r="B35" s="55" t="s">
        <v>227</v>
      </c>
      <c r="C35" s="32" t="s">
        <v>228</v>
      </c>
      <c r="D35" s="32" t="s">
        <v>239</v>
      </c>
      <c r="E35" s="33">
        <f>IFERROR(VALUE(LEFT(D35,1)),"")</f>
        <v>3</v>
      </c>
      <c r="F35" s="56"/>
      <c r="G35" s="56"/>
      <c r="H35" s="56"/>
      <c r="I35" s="56"/>
      <c r="J35" s="56"/>
      <c r="K35" s="34" t="s">
        <v>230</v>
      </c>
      <c r="L35" s="34" t="s">
        <v>231</v>
      </c>
      <c r="M35" s="34" t="s">
        <v>232</v>
      </c>
      <c r="N35" s="34" t="s">
        <v>233</v>
      </c>
      <c r="O35" s="34" t="s">
        <v>234</v>
      </c>
      <c r="P35" s="56"/>
      <c r="Q35" s="56"/>
      <c r="R35" s="56"/>
      <c r="S35" s="56"/>
      <c r="T35" s="56"/>
    </row>
    <row r="36" spans="1:20" ht="39.75" customHeight="1" x14ac:dyDescent="0.25">
      <c r="A36" s="30" t="s">
        <v>219</v>
      </c>
      <c r="B36" s="55" t="s">
        <v>235</v>
      </c>
      <c r="C36" s="32" t="s">
        <v>236</v>
      </c>
      <c r="D36" s="32" t="s">
        <v>237</v>
      </c>
      <c r="E36" s="33">
        <f>IFERROR(VALUE(LEFT(D36,1)),"")</f>
        <v>3</v>
      </c>
      <c r="F36" s="56"/>
      <c r="G36" s="56"/>
      <c r="H36" s="56"/>
      <c r="I36" s="56"/>
      <c r="J36" s="56"/>
      <c r="K36" s="34" t="s">
        <v>238</v>
      </c>
      <c r="L36" s="34" t="s">
        <v>239</v>
      </c>
      <c r="M36" s="34" t="s">
        <v>237</v>
      </c>
      <c r="N36" s="34" t="s">
        <v>240</v>
      </c>
      <c r="O36" s="34" t="s">
        <v>241</v>
      </c>
      <c r="P36" s="56"/>
      <c r="Q36" s="56"/>
      <c r="R36" s="56"/>
      <c r="S36" s="56"/>
      <c r="T36" s="56"/>
    </row>
    <row r="37" spans="1:20" ht="39.75" customHeight="1" x14ac:dyDescent="0.25">
      <c r="A37" s="30" t="s">
        <v>219</v>
      </c>
      <c r="B37" s="55" t="s">
        <v>242</v>
      </c>
      <c r="C37" s="32" t="s">
        <v>243</v>
      </c>
      <c r="D37" s="32" t="s">
        <v>233</v>
      </c>
      <c r="E37" s="33">
        <f>IFERROR(VALUE(LEFT(D37,1)),"")</f>
        <v>2</v>
      </c>
      <c r="F37" s="56"/>
      <c r="G37" s="56"/>
      <c r="H37" s="56"/>
      <c r="I37" s="56"/>
      <c r="J37" s="56"/>
      <c r="K37" s="34" t="s">
        <v>244</v>
      </c>
      <c r="L37" s="34" t="s">
        <v>229</v>
      </c>
      <c r="M37" s="34" t="s">
        <v>245</v>
      </c>
      <c r="N37" s="34" t="s">
        <v>246</v>
      </c>
      <c r="O37" s="34" t="s">
        <v>247</v>
      </c>
      <c r="P37" s="56"/>
      <c r="Q37" s="56"/>
      <c r="R37" s="56"/>
      <c r="S37" s="56"/>
      <c r="T37" s="56"/>
    </row>
    <row r="38" spans="1:20" ht="39.75" customHeight="1" x14ac:dyDescent="0.25">
      <c r="A38" s="30" t="s">
        <v>219</v>
      </c>
      <c r="B38" s="55" t="s">
        <v>248</v>
      </c>
      <c r="C38" s="32" t="s">
        <v>249</v>
      </c>
      <c r="D38" s="32" t="s">
        <v>250</v>
      </c>
      <c r="E38" s="33">
        <f>IFERROR(VALUE(LEFT(D38,1)),"")</f>
        <v>5</v>
      </c>
      <c r="F38" s="56"/>
      <c r="G38" s="56"/>
      <c r="H38" s="56"/>
      <c r="I38" s="56"/>
      <c r="J38" s="56"/>
      <c r="K38" s="34" t="s">
        <v>251</v>
      </c>
      <c r="L38" s="34" t="s">
        <v>252</v>
      </c>
      <c r="M38" s="34" t="s">
        <v>253</v>
      </c>
      <c r="N38" s="34" t="s">
        <v>254</v>
      </c>
      <c r="O38" s="34" t="s">
        <v>250</v>
      </c>
      <c r="P38" s="56"/>
      <c r="Q38" s="56"/>
      <c r="R38" s="56"/>
      <c r="S38" s="56"/>
      <c r="T38" s="56"/>
    </row>
    <row r="39" spans="1:20" ht="6" customHeight="1" x14ac:dyDescent="0.25"/>
  </sheetData>
  <sheetProtection password="DF2A" sheet="1" formatCells="0" formatColumns="0" formatRows="0"/>
  <mergeCells count="9">
    <mergeCell ref="K4:O4"/>
    <mergeCell ref="A5:C5"/>
    <mergeCell ref="A12:C12"/>
    <mergeCell ref="A19:C19"/>
    <mergeCell ref="A26:C26"/>
    <mergeCell ref="A33:C33"/>
    <mergeCell ref="A1:E1"/>
    <mergeCell ref="D2:E2"/>
    <mergeCell ref="A3:E3"/>
  </mergeCells>
  <conditionalFormatting sqref="E6:E10">
    <cfRule type="cellIs" dxfId="7" priority="2" operator="equal">
      <formula>5</formula>
    </cfRule>
  </conditionalFormatting>
  <conditionalFormatting sqref="E13:E17">
    <cfRule type="cellIs" dxfId="6" priority="3" operator="equal">
      <formula>5</formula>
    </cfRule>
  </conditionalFormatting>
  <conditionalFormatting sqref="E20:E24">
    <cfRule type="cellIs" dxfId="5" priority="4" operator="equal">
      <formula>5</formula>
    </cfRule>
  </conditionalFormatting>
  <conditionalFormatting sqref="E27:E31">
    <cfRule type="cellIs" dxfId="4" priority="5" operator="equal">
      <formula>5</formula>
    </cfRule>
  </conditionalFormatting>
  <conditionalFormatting sqref="E34:E38">
    <cfRule type="cellIs" dxfId="3" priority="6" operator="equal">
      <formula>5</formula>
    </cfRule>
  </conditionalFormatting>
  <dataValidations count="25">
    <dataValidation type="list" allowBlank="1" showInputMessage="1" showErrorMessage="1" errorTitle="Invalid Selection" error="Please select one of the five defined maturity level options from the drop-down list." sqref="D6" xr:uid="{00000000-0002-0000-0200-000000000000}">
      <formula1>$K$6:$K$10</formula1>
      <formula2>0</formula2>
    </dataValidation>
    <dataValidation type="list" allowBlank="1" showInputMessage="1" showErrorMessage="1" errorTitle="Invalid Selection" error="Please select one of the five defined maturity level options from the drop-down list." sqref="D7" xr:uid="{00000000-0002-0000-0200-000001000000}">
      <formula1>$L$6:$L$10</formula1>
      <formula2>0</formula2>
    </dataValidation>
    <dataValidation type="list" allowBlank="1" showInputMessage="1" showErrorMessage="1" errorTitle="Invalid Selection" error="Please select one of the five defined maturity level options from the drop-down list." sqref="D8" xr:uid="{00000000-0002-0000-0200-000002000000}">
      <formula1>$M$6:$M$10</formula1>
      <formula2>0</formula2>
    </dataValidation>
    <dataValidation type="list" allowBlank="1" showInputMessage="1" showErrorMessage="1" errorTitle="Invalid Selection" error="Please select one of the five defined maturity level options from the drop-down list." sqref="D9" xr:uid="{00000000-0002-0000-0200-000003000000}">
      <formula1>$N$6:$N$10</formula1>
      <formula2>0</formula2>
    </dataValidation>
    <dataValidation type="list" allowBlank="1" showInputMessage="1" showErrorMessage="1" errorTitle="Invalid Selection" error="Please select one of the five defined maturity level options from the drop-down list." sqref="D10" xr:uid="{00000000-0002-0000-0200-000004000000}">
      <formula1>$O$6:$O$10</formula1>
      <formula2>0</formula2>
    </dataValidation>
    <dataValidation type="list" allowBlank="1" showInputMessage="1" showErrorMessage="1" errorTitle="Invalid Selection" error="Please select one of the five defined maturity level options from the drop-down list." sqref="D13" xr:uid="{00000000-0002-0000-0200-000005000000}">
      <formula1>$K$13:$K$17</formula1>
      <formula2>0</formula2>
    </dataValidation>
    <dataValidation type="list" allowBlank="1" showInputMessage="1" showErrorMessage="1" errorTitle="Invalid Selection" error="Please select one of the five defined maturity level options from the drop-down list." sqref="D14" xr:uid="{00000000-0002-0000-0200-000006000000}">
      <formula1>$L$13:$L$17</formula1>
      <formula2>0</formula2>
    </dataValidation>
    <dataValidation type="list" allowBlank="1" showInputMessage="1" showErrorMessage="1" errorTitle="Invalid Selection" error="Please select one of the five defined maturity level options from the drop-down list." sqref="D15" xr:uid="{00000000-0002-0000-0200-000007000000}">
      <formula1>$M$13:$M$17</formula1>
      <formula2>0</formula2>
    </dataValidation>
    <dataValidation type="list" allowBlank="1" showInputMessage="1" showErrorMessage="1" errorTitle="Invalid Selection" error="Please select one of the five defined maturity level options from the drop-down list." sqref="D16" xr:uid="{00000000-0002-0000-0200-000008000000}">
      <formula1>$N$13:$N$17</formula1>
      <formula2>0</formula2>
    </dataValidation>
    <dataValidation type="list" allowBlank="1" showInputMessage="1" showErrorMessage="1" errorTitle="Invalid Selection" error="Please select one of the five defined maturity level options from the drop-down list." sqref="D20" xr:uid="{00000000-0002-0000-0200-000009000000}">
      <formula1>$K$20:$K$24</formula1>
      <formula2>0</formula2>
    </dataValidation>
    <dataValidation type="list" allowBlank="1" showInputMessage="1" showErrorMessage="1" errorTitle="Invalid Selection" error="Please select one of the five defined maturity level options from the drop-down list." sqref="D21" xr:uid="{00000000-0002-0000-0200-00000A000000}">
      <formula1>$L$20:$L$24</formula1>
      <formula2>0</formula2>
    </dataValidation>
    <dataValidation type="list" allowBlank="1" showInputMessage="1" showErrorMessage="1" errorTitle="Invalid Selection" error="Please select one of the five defined maturity level options from the drop-down list." sqref="D22" xr:uid="{00000000-0002-0000-0200-00000B000000}">
      <formula1>$M$20:$M$24</formula1>
      <formula2>0</formula2>
    </dataValidation>
    <dataValidation type="list" allowBlank="1" showInputMessage="1" showErrorMessage="1" errorTitle="Invalid Selection" error="Please select one of the five defined maturity level options from the drop-down list." sqref="D27" xr:uid="{00000000-0002-0000-0200-00000C000000}">
      <formula1>$K$27:$K$31</formula1>
      <formula2>0</formula2>
    </dataValidation>
    <dataValidation type="list" allowBlank="1" showInputMessage="1" showErrorMessage="1" errorTitle="Invalid Selection" error="Please select one of the five defined maturity level options from the drop-down list." sqref="D34" xr:uid="{00000000-0002-0000-0200-00000D000000}">
      <formula1>$K$34:$K$38</formula1>
      <formula2>0</formula2>
    </dataValidation>
    <dataValidation type="list" allowBlank="1" showInputMessage="1" showErrorMessage="1" errorTitle="Invalid Selection" error="Please select one of the five defined maturity level options from the drop-down list." sqref="D17" xr:uid="{00000000-0002-0000-0200-00000E000000}">
      <formula1>$O$13:$O$17</formula1>
      <formula2>0</formula2>
    </dataValidation>
    <dataValidation type="list" allowBlank="1" showInputMessage="1" showErrorMessage="1" errorTitle="Invalid Selection" error="Please select one of the five defined maturity level options from the drop-down list." sqref="D23" xr:uid="{00000000-0002-0000-0200-00000F000000}">
      <formula1>$N$20:$N$24</formula1>
      <formula2>0</formula2>
    </dataValidation>
    <dataValidation type="list" allowBlank="1" showInputMessage="1" showErrorMessage="1" errorTitle="Invalid Selection" error="Please select one of the five defined maturity level options from the drop-down list." sqref="D24" xr:uid="{00000000-0002-0000-0200-000010000000}">
      <formula1>$O$20:$O$24</formula1>
      <formula2>0</formula2>
    </dataValidation>
    <dataValidation type="list" allowBlank="1" showInputMessage="1" showErrorMessage="1" errorTitle="Invalid Selection" error="Please select one of the five defined maturity level options from the drop-down list." sqref="D28" xr:uid="{00000000-0002-0000-0200-000011000000}">
      <formula1>$L$27:$L$31</formula1>
      <formula2>0</formula2>
    </dataValidation>
    <dataValidation type="list" allowBlank="1" showInputMessage="1" showErrorMessage="1" errorTitle="Invalid Selection" error="Please select one of the five defined maturity level options from the drop-down list." sqref="D29" xr:uid="{00000000-0002-0000-0200-000012000000}">
      <formula1>$M$27:$M$31</formula1>
      <formula2>0</formula2>
    </dataValidation>
    <dataValidation type="list" allowBlank="1" showInputMessage="1" showErrorMessage="1" errorTitle="Invalid Selection" error="Please select one of the five defined maturity level options from the drop-down list." sqref="D30" xr:uid="{00000000-0002-0000-0200-000013000000}">
      <formula1>$N$27:$N$31</formula1>
      <formula2>0</formula2>
    </dataValidation>
    <dataValidation type="list" allowBlank="1" showInputMessage="1" showErrorMessage="1" errorTitle="Invalid Selection" error="Please select one of the five defined maturity level options from the drop-down list." sqref="D31" xr:uid="{00000000-0002-0000-0200-000014000000}">
      <formula1>$O$27:$O$31</formula1>
      <formula2>0</formula2>
    </dataValidation>
    <dataValidation type="list" allowBlank="1" showInputMessage="1" showErrorMessage="1" errorTitle="Invalid Selection" error="Please select one of the five defined maturity level options from the drop-down list." sqref="D35" xr:uid="{00000000-0002-0000-0200-000015000000}">
      <formula1>$L$34:$L$38</formula1>
      <formula2>0</formula2>
    </dataValidation>
    <dataValidation type="list" allowBlank="1" showInputMessage="1" showErrorMessage="1" errorTitle="Invalid Selection" error="Please select one of the five defined maturity level options from the drop-down list." sqref="D36" xr:uid="{00000000-0002-0000-0200-000016000000}">
      <formula1>$M$34:$M$38</formula1>
      <formula2>0</formula2>
    </dataValidation>
    <dataValidation type="list" allowBlank="1" showInputMessage="1" showErrorMessage="1" errorTitle="Invalid Selection" error="Please select one of the five defined maturity level options from the drop-down list." sqref="D37" xr:uid="{00000000-0002-0000-0200-000017000000}">
      <formula1>$N$34:$N$38</formula1>
      <formula2>0</formula2>
    </dataValidation>
    <dataValidation type="list" allowBlank="1" showInputMessage="1" showErrorMessage="1" errorTitle="Invalid Selection" error="Please select one of the five defined maturity level options from the drop-down list." sqref="D38" xr:uid="{00000000-0002-0000-0200-000018000000}">
      <formula1>$O$34:$O$38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47"/>
  <sheetViews>
    <sheetView showGridLines="0" tabSelected="1" zoomScale="80" zoomScaleNormal="80" workbookViewId="0">
      <selection activeCell="I25" sqref="I25"/>
    </sheetView>
  </sheetViews>
  <sheetFormatPr defaultColWidth="8.5703125" defaultRowHeight="15" x14ac:dyDescent="0.25"/>
  <cols>
    <col min="1" max="1" width="12" style="1" customWidth="1"/>
    <col min="2" max="2" width="18" style="1" customWidth="1"/>
    <col min="3" max="4" width="55" style="1" customWidth="1"/>
    <col min="5" max="5" width="13.140625" style="1" customWidth="1"/>
    <col min="6" max="6" width="14" style="1" customWidth="1"/>
    <col min="8" max="36" width="9.140625" style="57" customWidth="1"/>
  </cols>
  <sheetData>
    <row r="1" spans="1:6" ht="30" customHeight="1" x14ac:dyDescent="0.25">
      <c r="A1" s="118" t="s">
        <v>255</v>
      </c>
      <c r="B1" s="118"/>
      <c r="C1" s="118"/>
      <c r="D1" s="118"/>
      <c r="E1" s="118"/>
      <c r="F1" s="118"/>
    </row>
    <row r="2" spans="1:6" ht="21.75" customHeight="1" x14ac:dyDescent="0.25">
      <c r="A2" s="119" t="str">
        <f>CONCATENATE("Overall Maturity Score: ",TEXT(Questionnaire!B2,"0.0")," / 5")</f>
        <v>Overall Maturity Score: 2.9 / 5</v>
      </c>
      <c r="B2" s="119"/>
      <c r="C2" s="119"/>
      <c r="D2" s="119"/>
      <c r="E2" s="119"/>
      <c r="F2" s="119"/>
    </row>
    <row r="4" spans="1:6" ht="18" customHeight="1" x14ac:dyDescent="0.25">
      <c r="A4" s="120" t="s">
        <v>256</v>
      </c>
      <c r="B4" s="120"/>
      <c r="C4" s="120"/>
      <c r="D4" s="120"/>
      <c r="E4" s="120"/>
      <c r="F4" s="120"/>
    </row>
    <row r="5" spans="1:6" ht="18" customHeight="1" x14ac:dyDescent="0.25">
      <c r="A5" s="58" t="s">
        <v>29</v>
      </c>
      <c r="B5" s="58" t="s">
        <v>30</v>
      </c>
      <c r="C5" s="58" t="s">
        <v>257</v>
      </c>
      <c r="D5" s="58" t="s">
        <v>258</v>
      </c>
      <c r="E5" s="58" t="s">
        <v>259</v>
      </c>
      <c r="F5" s="58" t="s">
        <v>260</v>
      </c>
    </row>
    <row r="6" spans="1:6" ht="26.25" customHeight="1" x14ac:dyDescent="0.25">
      <c r="A6" s="59" t="s">
        <v>33</v>
      </c>
      <c r="B6" s="60">
        <f>ROUND(AVERAGE(Questionnaire!E6:E10),1)</f>
        <v>3</v>
      </c>
      <c r="C6" s="61">
        <f>COUNT(Questionnaire!E6:E10)</f>
        <v>5</v>
      </c>
      <c r="D6" s="61">
        <f>MIN(Questionnaire!E6:E10)</f>
        <v>1</v>
      </c>
      <c r="E6" s="61">
        <f>MAX(Questionnaire!E6:E10)</f>
        <v>4</v>
      </c>
      <c r="F6" s="61">
        <f t="shared" ref="F6:F11" si="0">5-B6</f>
        <v>2</v>
      </c>
    </row>
    <row r="7" spans="1:6" ht="30.75" customHeight="1" x14ac:dyDescent="0.25">
      <c r="A7" s="59" t="s">
        <v>34</v>
      </c>
      <c r="B7" s="60">
        <f>ROUND(AVERAGE(Questionnaire!E13:E17),1)</f>
        <v>2</v>
      </c>
      <c r="C7" s="61">
        <f>COUNT(Questionnaire!E13:E17)</f>
        <v>5</v>
      </c>
      <c r="D7" s="61">
        <f>MIN(Questionnaire!E13:E17)</f>
        <v>1</v>
      </c>
      <c r="E7" s="61">
        <f>MAX(Questionnaire!E13:E17)</f>
        <v>4</v>
      </c>
      <c r="F7" s="61">
        <f t="shared" si="0"/>
        <v>3</v>
      </c>
    </row>
    <row r="8" spans="1:6" ht="33" customHeight="1" x14ac:dyDescent="0.25">
      <c r="A8" s="59" t="s">
        <v>35</v>
      </c>
      <c r="B8" s="60">
        <f>ROUND(AVERAGE(Questionnaire!E20:E24),1)</f>
        <v>3.4</v>
      </c>
      <c r="C8" s="61">
        <f>COUNT(Questionnaire!E20:E24)</f>
        <v>5</v>
      </c>
      <c r="D8" s="61">
        <f>MIN(Questionnaire!E20:E24)</f>
        <v>2</v>
      </c>
      <c r="E8" s="61">
        <f>MAX(Questionnaire!E20:E24)</f>
        <v>4</v>
      </c>
      <c r="F8" s="61">
        <f t="shared" si="0"/>
        <v>1.6</v>
      </c>
    </row>
    <row r="9" spans="1:6" ht="33" customHeight="1" x14ac:dyDescent="0.25">
      <c r="A9" s="59" t="s">
        <v>36</v>
      </c>
      <c r="B9" s="60">
        <f>ROUND(AVERAGE(Questionnaire!E27:E31),1)</f>
        <v>3.4</v>
      </c>
      <c r="C9" s="61">
        <f>COUNT(Questionnaire!E27:E31)</f>
        <v>5</v>
      </c>
      <c r="D9" s="61">
        <f>MIN(Questionnaire!E27:E31)</f>
        <v>2</v>
      </c>
      <c r="E9" s="61">
        <f>MAX(Questionnaire!E27:E31)</f>
        <v>5</v>
      </c>
      <c r="F9" s="61">
        <f t="shared" si="0"/>
        <v>1.6</v>
      </c>
    </row>
    <row r="10" spans="1:6" ht="30.75" customHeight="1" x14ac:dyDescent="0.25">
      <c r="A10" s="59" t="s">
        <v>37</v>
      </c>
      <c r="B10" s="60">
        <f>ROUND(AVERAGE(Questionnaire!E34:E38),1)</f>
        <v>2.8</v>
      </c>
      <c r="C10" s="61">
        <f>COUNT(Questionnaire!E34:E38)</f>
        <v>5</v>
      </c>
      <c r="D10" s="61">
        <f>MIN(Questionnaire!E34:E38)</f>
        <v>1</v>
      </c>
      <c r="E10" s="61">
        <f>MAX(Questionnaire!E34:E38)</f>
        <v>5</v>
      </c>
      <c r="F10" s="61">
        <f t="shared" si="0"/>
        <v>2.2000000000000002</v>
      </c>
    </row>
    <row r="11" spans="1:6" ht="18" customHeight="1" x14ac:dyDescent="0.25">
      <c r="A11" s="62" t="s">
        <v>261</v>
      </c>
      <c r="B11" s="63">
        <f>Questionnaire!B2</f>
        <v>2.9</v>
      </c>
      <c r="C11" s="64">
        <f>COUNT(Questionnaire!E6:E10,Questionnaire!E13:E17,Questionnaire!E20:E24,Questionnaire!E27:E31,Questionnaire!E34:E38)</f>
        <v>25</v>
      </c>
      <c r="D11" s="64">
        <f>MIN(Questionnaire!E6:E10,Questionnaire!E13:E17,Questionnaire!E20:E24,Questionnaire!E27:E31,Questionnaire!E34:E38)</f>
        <v>1</v>
      </c>
      <c r="E11" s="64">
        <f>MAX(Questionnaire!E6:E10,Questionnaire!E13:E17,Questionnaire!E20:E24,Questionnaire!E27:E31,Questionnaire!E34:E38)</f>
        <v>5</v>
      </c>
      <c r="F11" s="64">
        <f t="shared" si="0"/>
        <v>2.1</v>
      </c>
    </row>
    <row r="13" spans="1:6" ht="18" customHeight="1" x14ac:dyDescent="0.25">
      <c r="A13" s="120" t="s">
        <v>262</v>
      </c>
      <c r="B13" s="120"/>
      <c r="C13" s="120"/>
      <c r="D13" s="120"/>
      <c r="E13" s="120"/>
      <c r="F13" s="120"/>
    </row>
    <row r="14" spans="1:6" ht="18" customHeight="1" x14ac:dyDescent="0.25">
      <c r="A14" s="58" t="s">
        <v>48</v>
      </c>
      <c r="B14" s="58" t="s">
        <v>29</v>
      </c>
      <c r="C14" s="58" t="s">
        <v>263</v>
      </c>
      <c r="D14" s="58" t="s">
        <v>264</v>
      </c>
      <c r="E14" s="58" t="s">
        <v>38</v>
      </c>
      <c r="F14" s="58" t="s">
        <v>265</v>
      </c>
    </row>
    <row r="15" spans="1:6" ht="45" customHeight="1" x14ac:dyDescent="0.25">
      <c r="A15" s="65" t="s">
        <v>56</v>
      </c>
      <c r="B15" s="66" t="s">
        <v>33</v>
      </c>
      <c r="C15" s="67" t="s">
        <v>57</v>
      </c>
      <c r="D15" s="67" t="str">
        <f>Questionnaire!D6</f>
        <v>1 No product security policies or guidelines exist</v>
      </c>
      <c r="E15" s="68">
        <f>Questionnaire!E6</f>
        <v>1</v>
      </c>
      <c r="F15" s="66" t="str">
        <f>IF(Questionnaire!E6="","",IF(Questionnaire!E6&gt;=4,"🟢 Good",IF(Questionnaire!E6&gt;=3,"🟡 Moderate","🔴 Needs Work")))</f>
        <v>🔴 Needs Work</v>
      </c>
    </row>
    <row r="16" spans="1:6" ht="45" customHeight="1" x14ac:dyDescent="0.25">
      <c r="A16" s="65" t="s">
        <v>63</v>
      </c>
      <c r="B16" s="66" t="s">
        <v>33</v>
      </c>
      <c r="C16" s="67" t="s">
        <v>64</v>
      </c>
      <c r="D16" s="67" t="str">
        <f>Questionnaire!D7</f>
        <v>3 Responsibilities are documented but not consistently applied in practice</v>
      </c>
      <c r="E16" s="69">
        <f>Questionnaire!E7</f>
        <v>3</v>
      </c>
      <c r="F16" s="66" t="str">
        <f>IF(Questionnaire!E7="","",IF(Questionnaire!E7&gt;=4,"🟢 Good",IF(Questionnaire!E7&gt;=3,"🟡 Moderate","🔴 Needs Work")))</f>
        <v>🟡 Moderate</v>
      </c>
    </row>
    <row r="17" spans="1:6" ht="45" customHeight="1" x14ac:dyDescent="0.25">
      <c r="A17" s="65" t="s">
        <v>71</v>
      </c>
      <c r="B17" s="66" t="s">
        <v>33</v>
      </c>
      <c r="C17" s="67" t="s">
        <v>72</v>
      </c>
      <c r="D17" s="67" t="str">
        <f>Questionnaire!D8</f>
        <v>4 Documentation is complete for most products and consistently maintained</v>
      </c>
      <c r="E17" s="69">
        <f>Questionnaire!E8</f>
        <v>4</v>
      </c>
      <c r="F17" s="66" t="str">
        <f>IF(Questionnaire!E8="","",IF(Questionnaire!E8&gt;=4,"🟢 Good",IF(Questionnaire!E8&gt;=3,"🟡 Moderate","🔴 Needs Work")))</f>
        <v>🟢 Good</v>
      </c>
    </row>
    <row r="18" spans="1:6" ht="45" customHeight="1" x14ac:dyDescent="0.25">
      <c r="A18" s="65" t="s">
        <v>78</v>
      </c>
      <c r="B18" s="66" t="s">
        <v>33</v>
      </c>
      <c r="C18" s="67" t="s">
        <v>79</v>
      </c>
      <c r="D18" s="67" t="str">
        <f>Questionnaire!D9</f>
        <v>3 A documented review process exists but is not consistently applied</v>
      </c>
      <c r="E18" s="69">
        <f>Questionnaire!E9</f>
        <v>3</v>
      </c>
      <c r="F18" s="66" t="str">
        <f>IF(Questionnaire!E9="","",IF(Questionnaire!E9&gt;=4,"🟢 Good",IF(Questionnaire!E9&gt;=3,"🟡 Moderate","🔴 Needs Work")))</f>
        <v>🟡 Moderate</v>
      </c>
    </row>
    <row r="19" spans="1:6" ht="55.5" customHeight="1" x14ac:dyDescent="0.25">
      <c r="A19" s="65" t="s">
        <v>87</v>
      </c>
      <c r="B19" s="66" t="s">
        <v>33</v>
      </c>
      <c r="C19" s="67" t="s">
        <v>88</v>
      </c>
      <c r="D19" s="67" t="str">
        <f>Questionnaire!D10</f>
        <v>4 Authorities, obligations and interaction processes are defined and followed</v>
      </c>
      <c r="E19" s="70">
        <f>Questionnaire!E10</f>
        <v>4</v>
      </c>
      <c r="F19" s="66" t="str">
        <f>IF(Questionnaire!E10="","",IF(Questionnaire!E10&gt;=4,"🟢 Good",IF(Questionnaire!E10&gt;=3,"🟡 Moderate","🔴 Needs Work")))</f>
        <v>🟢 Good</v>
      </c>
    </row>
    <row r="20" spans="1:6" ht="45" customHeight="1" x14ac:dyDescent="0.25">
      <c r="A20" s="65" t="s">
        <v>96</v>
      </c>
      <c r="B20" s="66" t="s">
        <v>34</v>
      </c>
      <c r="C20" s="67" t="s">
        <v>97</v>
      </c>
      <c r="D20" s="67" t="str">
        <f>Questionnaire!D13</f>
        <v>1 No risk assessments are performed</v>
      </c>
      <c r="E20" s="68">
        <f>Questionnaire!E13</f>
        <v>1</v>
      </c>
      <c r="F20" s="66" t="str">
        <f>IF(Questionnaire!E13="","",IF(Questionnaire!E13&gt;=4,"🟢 Good",IF(Questionnaire!E13&gt;=3,"🟡 Moderate","🔴 Needs Work")))</f>
        <v>🔴 Needs Work</v>
      </c>
    </row>
    <row r="21" spans="1:6" ht="45" customHeight="1" x14ac:dyDescent="0.25">
      <c r="A21" s="65" t="s">
        <v>104</v>
      </c>
      <c r="B21" s="66" t="s">
        <v>34</v>
      </c>
      <c r="C21" s="67" t="s">
        <v>105</v>
      </c>
      <c r="D21" s="67" t="str">
        <f>Questionnaire!D14</f>
        <v>2 Considered occasionally or late in development</v>
      </c>
      <c r="E21" s="68">
        <f>Questionnaire!E14</f>
        <v>2</v>
      </c>
      <c r="F21" s="66" t="str">
        <f>IF(Questionnaire!E14="","",IF(Questionnaire!E14&gt;=4,"🟢 Good",IF(Questionnaire!E14&gt;=3,"🟡 Moderate","🔴 Needs Work")))</f>
        <v>🔴 Needs Work</v>
      </c>
    </row>
    <row r="22" spans="1:6" ht="45" customHeight="1" x14ac:dyDescent="0.25">
      <c r="A22" s="65" t="s">
        <v>113</v>
      </c>
      <c r="B22" s="66" t="s">
        <v>34</v>
      </c>
      <c r="C22" s="67" t="s">
        <v>114</v>
      </c>
      <c r="D22" s="67" t="str">
        <f>Questionnaire!D15</f>
        <v>1 No secure defaults are defined</v>
      </c>
      <c r="E22" s="69">
        <f>Questionnaire!E15</f>
        <v>1</v>
      </c>
      <c r="F22" s="66" t="str">
        <f>IF(Questionnaire!E15="","",IF(Questionnaire!E15&gt;=4,"🟢 Good",IF(Questionnaire!E15&gt;=3,"🟡 Moderate","🔴 Needs Work")))</f>
        <v>🔴 Needs Work</v>
      </c>
    </row>
    <row r="23" spans="1:6" ht="45" customHeight="1" x14ac:dyDescent="0.25">
      <c r="A23" s="65" t="s">
        <v>121</v>
      </c>
      <c r="B23" s="66" t="s">
        <v>34</v>
      </c>
      <c r="C23" s="67" t="s">
        <v>122</v>
      </c>
      <c r="D23" s="67" t="str">
        <f>Questionnaire!D16</f>
        <v>4 Testing is systematically integrated into development workflows and regularly reviewed</v>
      </c>
      <c r="E23" s="70">
        <f>Questionnaire!E16</f>
        <v>4</v>
      </c>
      <c r="F23" s="66" t="str">
        <f>IF(Questionnaire!E16="","",IF(Questionnaire!E16&gt;=4,"🟢 Good",IF(Questionnaire!E16&gt;=3,"🟡 Moderate","🔴 Needs Work")))</f>
        <v>🟢 Good</v>
      </c>
    </row>
    <row r="24" spans="1:6" ht="45" customHeight="1" x14ac:dyDescent="0.25">
      <c r="A24" s="65" t="s">
        <v>129</v>
      </c>
      <c r="B24" s="66" t="s">
        <v>34</v>
      </c>
      <c r="C24" s="67" t="s">
        <v>130</v>
      </c>
      <c r="D24" s="67" t="str">
        <f>Questionnaire!D17</f>
        <v>2 Updates are informal or occasional</v>
      </c>
      <c r="E24" s="70">
        <f>Questionnaire!E17</f>
        <v>2</v>
      </c>
      <c r="F24" s="66" t="str">
        <f>IF(Questionnaire!E17="","",IF(Questionnaire!E17&gt;=4,"🟢 Good",IF(Questionnaire!E17&gt;=3,"🟡 Moderate","🔴 Needs Work")))</f>
        <v>🔴 Needs Work</v>
      </c>
    </row>
    <row r="25" spans="1:6" ht="45" customHeight="1" x14ac:dyDescent="0.25">
      <c r="A25" s="65" t="s">
        <v>138</v>
      </c>
      <c r="B25" s="66" t="s">
        <v>35</v>
      </c>
      <c r="C25" s="67" t="s">
        <v>139</v>
      </c>
      <c r="D25" s="67" t="str">
        <f>Questionnaire!D20</f>
        <v>2 Vulnerabilities are handled informally</v>
      </c>
      <c r="E25" s="68">
        <f>Questionnaire!E20</f>
        <v>2</v>
      </c>
      <c r="F25" s="66" t="str">
        <f>IF(Questionnaire!E20="","",IF(Questionnaire!E20&gt;=4,"🟢 Good",IF(Questionnaire!E20&gt;=3,"🟡 Moderate","🔴 Needs Work")))</f>
        <v>🔴 Needs Work</v>
      </c>
    </row>
    <row r="26" spans="1:6" ht="45" customHeight="1" x14ac:dyDescent="0.25">
      <c r="A26" s="65" t="s">
        <v>147</v>
      </c>
      <c r="B26" s="66" t="s">
        <v>35</v>
      </c>
      <c r="C26" s="67" t="s">
        <v>148</v>
      </c>
      <c r="D26" s="67" t="str">
        <f>Questionnaire!D21</f>
        <v>3 A documented process exists but is not consistently followed</v>
      </c>
      <c r="E26" s="69">
        <f>Questionnaire!E21</f>
        <v>3</v>
      </c>
      <c r="F26" s="66" t="str">
        <f>IF(Questionnaire!E21="","",IF(Questionnaire!E21&gt;=4,"🟢 Good",IF(Questionnaire!E21&gt;=3,"🟡 Moderate","🔴 Needs Work")))</f>
        <v>🟡 Moderate</v>
      </c>
    </row>
    <row r="27" spans="1:6" ht="45" customHeight="1" x14ac:dyDescent="0.25">
      <c r="A27" s="65" t="s">
        <v>156</v>
      </c>
      <c r="B27" s="66" t="s">
        <v>35</v>
      </c>
      <c r="C27" s="67" t="s">
        <v>157</v>
      </c>
      <c r="D27" s="67" t="str">
        <f>Questionnaire!D22</f>
        <v>4 SBOM is systematically maintained and used in vulnerability management</v>
      </c>
      <c r="E27" s="70">
        <f>Questionnaire!E22</f>
        <v>4</v>
      </c>
      <c r="F27" s="66" t="str">
        <f>IF(Questionnaire!E22="","",IF(Questionnaire!E22&gt;=4,"🟢 Good",IF(Questionnaire!E22&gt;=3,"🟡 Moderate","🔴 Needs Work")))</f>
        <v>🟢 Good</v>
      </c>
    </row>
    <row r="28" spans="1:6" ht="45" customHeight="1" x14ac:dyDescent="0.25">
      <c r="A28" s="65" t="s">
        <v>165</v>
      </c>
      <c r="B28" s="66" t="s">
        <v>35</v>
      </c>
      <c r="C28" s="67" t="s">
        <v>166</v>
      </c>
      <c r="D28" s="67" t="str">
        <f>Questionnaire!D23</f>
        <v>4 Prioritisation is consistently risk-based and applied</v>
      </c>
      <c r="E28" s="70">
        <f>Questionnaire!E23</f>
        <v>4</v>
      </c>
      <c r="F28" s="66" t="str">
        <f>IF(Questionnaire!E23="","",IF(Questionnaire!E23&gt;=4,"🟢 Good",IF(Questionnaire!E23&gt;=3,"🟡 Moderate","🔴 Needs Work")))</f>
        <v>🟢 Good</v>
      </c>
    </row>
    <row r="29" spans="1:6" ht="45" customHeight="1" x14ac:dyDescent="0.25">
      <c r="A29" s="65" t="s">
        <v>173</v>
      </c>
      <c r="B29" s="66" t="s">
        <v>35</v>
      </c>
      <c r="C29" s="67" t="s">
        <v>174</v>
      </c>
      <c r="D29" s="67" t="str">
        <f>Questionnaire!D24</f>
        <v>4 Verification is consistently performed and documented</v>
      </c>
      <c r="E29" s="69">
        <f>Questionnaire!E24</f>
        <v>4</v>
      </c>
      <c r="F29" s="66" t="str">
        <f>IF(Questionnaire!E24="","",IF(Questionnaire!E24&gt;=4,"🟢 Good",IF(Questionnaire!E24&gt;=3,"🟡 Moderate","🔴 Needs Work")))</f>
        <v>🟢 Good</v>
      </c>
    </row>
    <row r="30" spans="1:6" ht="45" customHeight="1" x14ac:dyDescent="0.25">
      <c r="A30" s="65" t="s">
        <v>180</v>
      </c>
      <c r="B30" s="66" t="s">
        <v>36</v>
      </c>
      <c r="C30" s="67" t="s">
        <v>181</v>
      </c>
      <c r="D30" s="67" t="str">
        <f>Questionnaire!D27</f>
        <v>2 Some practices exist but are informal</v>
      </c>
      <c r="E30" s="70">
        <f>Questionnaire!E27</f>
        <v>2</v>
      </c>
      <c r="F30" s="66" t="str">
        <f>IF(Questionnaire!E27="","",IF(Questionnaire!E27&gt;=4,"🟢 Good",IF(Questionnaire!E27&gt;=3,"🟡 Moderate","🔴 Needs Work")))</f>
        <v>🔴 Needs Work</v>
      </c>
    </row>
    <row r="31" spans="1:6" ht="45" customHeight="1" x14ac:dyDescent="0.25">
      <c r="A31" s="65" t="s">
        <v>188</v>
      </c>
      <c r="B31" s="66" t="s">
        <v>36</v>
      </c>
      <c r="C31" s="67" t="s">
        <v>189</v>
      </c>
      <c r="D31" s="67" t="str">
        <f>Questionnaire!D28</f>
        <v>4 Lifecycle management is consistently applied and communicated</v>
      </c>
      <c r="E31" s="69">
        <f>Questionnaire!E28</f>
        <v>4</v>
      </c>
      <c r="F31" s="66" t="str">
        <f>IF(Questionnaire!E28="","",IF(Questionnaire!E28&gt;=4,"🟢 Good",IF(Questionnaire!E28&gt;=3,"🟡 Moderate","🔴 Needs Work")))</f>
        <v>🟢 Good</v>
      </c>
    </row>
    <row r="32" spans="1:6" ht="45" customHeight="1" x14ac:dyDescent="0.25">
      <c r="A32" s="65" t="s">
        <v>196</v>
      </c>
      <c r="B32" s="66" t="s">
        <v>36</v>
      </c>
      <c r="C32" s="67" t="s">
        <v>197</v>
      </c>
      <c r="D32" s="67" t="str">
        <f>Questionnaire!D29</f>
        <v>2 Improvements are occasional and informal</v>
      </c>
      <c r="E32" s="69">
        <f>Questionnaire!E29</f>
        <v>2</v>
      </c>
      <c r="F32" s="66" t="str">
        <f>IF(Questionnaire!E29="","",IF(Questionnaire!E29&gt;=4,"🟢 Good",IF(Questionnaire!E29&gt;=3,"🟡 Moderate","🔴 Needs Work")))</f>
        <v>🔴 Needs Work</v>
      </c>
    </row>
    <row r="33" spans="1:6" ht="45" customHeight="1" x14ac:dyDescent="0.25">
      <c r="A33" s="65" t="s">
        <v>204</v>
      </c>
      <c r="B33" s="66" t="s">
        <v>36</v>
      </c>
      <c r="C33" s="67" t="s">
        <v>205</v>
      </c>
      <c r="D33" s="67" t="str">
        <f>Questionnaire!D30</f>
        <v>5 The process is tested, measured and continuously improved</v>
      </c>
      <c r="E33" s="69">
        <f>Questionnaire!E30</f>
        <v>5</v>
      </c>
      <c r="F33" s="66" t="str">
        <f>IF(Questionnaire!E30="","",IF(Questionnaire!E30&gt;=4,"🟢 Good",IF(Questionnaire!E30&gt;=3,"🟡 Moderate","🔴 Needs Work")))</f>
        <v>🟢 Good</v>
      </c>
    </row>
    <row r="34" spans="1:6" ht="45" customHeight="1" x14ac:dyDescent="0.25">
      <c r="A34" s="65" t="s">
        <v>212</v>
      </c>
      <c r="B34" s="66" t="s">
        <v>36</v>
      </c>
      <c r="C34" s="67" t="s">
        <v>213</v>
      </c>
      <c r="D34" s="67" t="str">
        <f>Questionnaire!D31</f>
        <v>4 Monitoring is consistently performed and results are tracked</v>
      </c>
      <c r="E34" s="69">
        <f>Questionnaire!E31</f>
        <v>4</v>
      </c>
      <c r="F34" s="66" t="str">
        <f>IF(Questionnaire!E31="","",IF(Questionnaire!E31&gt;=4,"🟢 Good",IF(Questionnaire!E31&gt;=3,"🟡 Moderate","🔴 Needs Work")))</f>
        <v>🟢 Good</v>
      </c>
    </row>
    <row r="35" spans="1:6" ht="45" customHeight="1" x14ac:dyDescent="0.25">
      <c r="A35" s="65" t="s">
        <v>220</v>
      </c>
      <c r="B35" s="66" t="s">
        <v>37</v>
      </c>
      <c r="C35" s="67" t="s">
        <v>221</v>
      </c>
      <c r="D35" s="67" t="str">
        <f>Questionnaire!D34</f>
        <v>1 No relevant expertise is available</v>
      </c>
      <c r="E35" s="70">
        <f>Questionnaire!E34</f>
        <v>1</v>
      </c>
      <c r="F35" s="66" t="str">
        <f>IF(Questionnaire!E34="","",IF(Questionnaire!E34&gt;=4,"🟢 Good",IF(Questionnaire!E34&gt;=3,"🟡 Moderate","🔴 Needs Work")))</f>
        <v>🔴 Needs Work</v>
      </c>
    </row>
    <row r="36" spans="1:6" ht="45" customHeight="1" x14ac:dyDescent="0.25">
      <c r="A36" s="65" t="s">
        <v>227</v>
      </c>
      <c r="B36" s="66" t="s">
        <v>37</v>
      </c>
      <c r="C36" s="67" t="s">
        <v>228</v>
      </c>
      <c r="D36" s="67" t="str">
        <f>Questionnaire!D35</f>
        <v>3 Training is documented but not consistently delivered</v>
      </c>
      <c r="E36" s="70">
        <f>Questionnaire!E35</f>
        <v>3</v>
      </c>
      <c r="F36" s="66" t="str">
        <f>IF(Questionnaire!E35="","",IF(Questionnaire!E35&gt;=4,"🟢 Good",IF(Questionnaire!E35&gt;=3,"🟡 Moderate","🔴 Needs Work")))</f>
        <v>🟡 Moderate</v>
      </c>
    </row>
    <row r="37" spans="1:6" ht="45" customHeight="1" x14ac:dyDescent="0.25">
      <c r="A37" s="65" t="s">
        <v>235</v>
      </c>
      <c r="B37" s="66" t="s">
        <v>37</v>
      </c>
      <c r="C37" s="67" t="s">
        <v>236</v>
      </c>
      <c r="D37" s="67" t="str">
        <f>Questionnaire!D36</f>
        <v>3 Expectations are communicated to staff</v>
      </c>
      <c r="E37" s="69">
        <f>Questionnaire!E36</f>
        <v>3</v>
      </c>
      <c r="F37" s="66" t="str">
        <f>IF(Questionnaire!E36="","",IF(Questionnaire!E36&gt;=4,"🟢 Good",IF(Questionnaire!E36&gt;=3,"🟡 Moderate","🔴 Needs Work")))</f>
        <v>🟡 Moderate</v>
      </c>
    </row>
    <row r="38" spans="1:6" ht="45" customHeight="1" x14ac:dyDescent="0.25">
      <c r="A38" s="65" t="s">
        <v>242</v>
      </c>
      <c r="B38" s="66" t="s">
        <v>37</v>
      </c>
      <c r="C38" s="67" t="s">
        <v>243</v>
      </c>
      <c r="D38" s="67" t="str">
        <f>Questionnaire!D37</f>
        <v>2 Information is followed occasionally</v>
      </c>
      <c r="E38" s="69">
        <f>Questionnaire!E37</f>
        <v>2</v>
      </c>
      <c r="F38" s="66" t="str">
        <f>IF(Questionnaire!E37="","",IF(Questionnaire!E37&gt;=4,"🟢 Good",IF(Questionnaire!E37&gt;=3,"🟡 Moderate","🔴 Needs Work")))</f>
        <v>🔴 Needs Work</v>
      </c>
    </row>
    <row r="39" spans="1:6" ht="45" customHeight="1" x14ac:dyDescent="0.25">
      <c r="A39" s="65" t="s">
        <v>248</v>
      </c>
      <c r="B39" s="66" t="s">
        <v>37</v>
      </c>
      <c r="C39" s="67" t="s">
        <v>249</v>
      </c>
      <c r="D39" s="67" t="str">
        <f>Questionnaire!D38</f>
        <v>5 Competence is measured, tracked and continuously improved</v>
      </c>
      <c r="E39" s="69">
        <f>Questionnaire!E38</f>
        <v>5</v>
      </c>
      <c r="F39" s="66" t="str">
        <f>IF(Questionnaire!E38="","",IF(Questionnaire!E38&gt;=4,"🟢 Good",IF(Questionnaire!E38&gt;=3,"🟡 Moderate","🔴 Needs Work")))</f>
        <v>🟢 Good</v>
      </c>
    </row>
    <row r="41" spans="1:6" ht="18" customHeight="1" x14ac:dyDescent="0.25">
      <c r="A41" s="120" t="s">
        <v>266</v>
      </c>
      <c r="B41" s="120"/>
      <c r="C41" s="120"/>
      <c r="D41" s="120"/>
      <c r="E41" s="120"/>
      <c r="F41" s="120"/>
    </row>
    <row r="42" spans="1:6" ht="18" customHeight="1" x14ac:dyDescent="0.25">
      <c r="A42" s="71" t="s">
        <v>38</v>
      </c>
      <c r="B42" s="71" t="s">
        <v>267</v>
      </c>
      <c r="C42" s="71" t="s">
        <v>268</v>
      </c>
    </row>
    <row r="43" spans="1:6" ht="15.75" customHeight="1" x14ac:dyDescent="0.25">
      <c r="A43" s="72" t="s">
        <v>269</v>
      </c>
      <c r="B43" s="73">
        <f>COUNTIF(Questionnaire!E6:E10,1)+COUNTIF(Questionnaire!E13:E17,1)+COUNTIF(Questionnaire!E20:E24,1)+COUNTIF(Questionnaire!E27:E31,1)+COUNTIF(Questionnaire!E34:E38,1)</f>
        <v>4</v>
      </c>
      <c r="C43" s="73" t="str">
        <f>TEXT(B43/COUNT(Questionnaire!E6:E10,Questionnaire!E13:E17,Questionnaire!E20:E24,Questionnaire!E27:E31,Questionnaire!E34:E38)*100,"0.0")&amp;"%"</f>
        <v>16.0%</v>
      </c>
      <c r="D43" s="74"/>
      <c r="E43" s="74"/>
      <c r="F43" s="74"/>
    </row>
    <row r="44" spans="1:6" ht="15.75" customHeight="1" x14ac:dyDescent="0.25">
      <c r="A44" s="72" t="s">
        <v>270</v>
      </c>
      <c r="B44" s="73">
        <f>COUNTIF(Questionnaire!E6:E10,2)+COUNTIF(Questionnaire!E13:E17,2)+COUNTIF(Questionnaire!E20:E24,2)+COUNTIF(Questionnaire!E27:E31,2)+COUNTIF(Questionnaire!E34:E38,2)</f>
        <v>6</v>
      </c>
      <c r="C44" s="73" t="str">
        <f>TEXT(B44/COUNT(Questionnaire!E6:E10,Questionnaire!E13:E17,Questionnaire!E20:E24,Questionnaire!E27:E31,Questionnaire!E34:E38)*100,"0.0")&amp;"%"</f>
        <v>24.0%</v>
      </c>
      <c r="D44" s="74"/>
      <c r="E44" s="74"/>
      <c r="F44" s="74"/>
    </row>
    <row r="45" spans="1:6" ht="15.75" customHeight="1" x14ac:dyDescent="0.25">
      <c r="A45" s="75" t="s">
        <v>271</v>
      </c>
      <c r="B45" s="73">
        <f>COUNTIF(Questionnaire!E6:E10,3)+COUNTIF(Questionnaire!E13:E17,3)+COUNTIF(Questionnaire!E20:E24,3)+COUNTIF(Questionnaire!E27:E31,3)+COUNTIF(Questionnaire!E34:E38,3)</f>
        <v>5</v>
      </c>
      <c r="C45" s="73" t="str">
        <f>TEXT(B45/COUNT(Questionnaire!E6:E10,Questionnaire!E13:E17,Questionnaire!E20:E24,Questionnaire!E27:E31,Questionnaire!E34:E38)*100,"0.0")&amp;"%"</f>
        <v>20.0%</v>
      </c>
      <c r="D45" s="74"/>
      <c r="E45" s="74"/>
      <c r="F45" s="74"/>
    </row>
    <row r="46" spans="1:6" ht="15.75" customHeight="1" x14ac:dyDescent="0.25">
      <c r="A46" s="76" t="s">
        <v>272</v>
      </c>
      <c r="B46" s="73">
        <f>COUNTIF(Questionnaire!E6:E10,4)+COUNTIF(Questionnaire!E13:E17,4)+COUNTIF(Questionnaire!E20:E24,4)+COUNTIF(Questionnaire!E27:E31,4)+COUNTIF(Questionnaire!E34:E38,4)</f>
        <v>8</v>
      </c>
      <c r="C46" s="73" t="str">
        <f>TEXT(B46/COUNT(Questionnaire!E6:E10,Questionnaire!E13:E17,Questionnaire!E20:E24,Questionnaire!E27:E31,Questionnaire!E34:E38)*100,"0.0")&amp;"%"</f>
        <v>32.0%</v>
      </c>
      <c r="D46" s="74"/>
      <c r="E46" s="74"/>
      <c r="F46" s="74"/>
    </row>
    <row r="47" spans="1:6" ht="14.25" customHeight="1" x14ac:dyDescent="0.25">
      <c r="A47" s="76" t="s">
        <v>273</v>
      </c>
      <c r="B47" s="73">
        <f>COUNTIF(Questionnaire!E6:E10,5)+COUNTIF(Questionnaire!E13:E17,5)+COUNTIF(Questionnaire!E20:E24,5)+COUNTIF(Questionnaire!E27:E31,5)+COUNTIF(Questionnaire!E34:E38,5)</f>
        <v>2</v>
      </c>
      <c r="C47" s="73" t="str">
        <f>TEXT(B47/COUNT(Questionnaire!E6:E10,Questionnaire!E13:E17,Questionnaire!E20:E24,Questionnaire!E27:E31,Questionnaire!E34:E38)*100,"0.0")&amp;"%"</f>
        <v>8.0%</v>
      </c>
    </row>
  </sheetData>
  <mergeCells count="5">
    <mergeCell ref="A1:F1"/>
    <mergeCell ref="A2:F2"/>
    <mergeCell ref="A4:F4"/>
    <mergeCell ref="A13:F13"/>
    <mergeCell ref="A41:F41"/>
  </mergeCells>
  <conditionalFormatting sqref="B6:B11">
    <cfRule type="cellIs" dxfId="2" priority="4" operator="between">
      <formula>0</formula>
      <formula>1.49</formula>
    </cfRule>
  </conditionalFormatting>
  <conditionalFormatting sqref="D15:D39">
    <cfRule type="expression" dxfId="1" priority="3">
      <formula>$E15=1</formula>
    </cfRule>
  </conditionalFormatting>
  <conditionalFormatting sqref="E15:E39">
    <cfRule type="cellIs" dxfId="0" priority="2" operator="equal">
      <formula>1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37"/>
  <sheetViews>
    <sheetView showGridLines="0" zoomScaleNormal="100" workbookViewId="0">
      <selection activeCell="D6" sqref="D6"/>
    </sheetView>
  </sheetViews>
  <sheetFormatPr defaultColWidth="8.5703125" defaultRowHeight="15" x14ac:dyDescent="0.25"/>
  <cols>
    <col min="1" max="1" width="4" style="1" customWidth="1"/>
    <col min="2" max="2" width="92" style="1" customWidth="1"/>
    <col min="3" max="3" width="22" style="1" customWidth="1"/>
    <col min="4" max="4" width="28.42578125" style="1" customWidth="1"/>
    <col min="5" max="10" width="5" style="1" customWidth="1"/>
  </cols>
  <sheetData>
    <row r="1" spans="1:4" ht="42" customHeight="1" x14ac:dyDescent="0.25">
      <c r="A1" s="132" t="s">
        <v>274</v>
      </c>
      <c r="B1" s="132"/>
      <c r="C1" s="132"/>
      <c r="D1" s="132"/>
    </row>
    <row r="2" spans="1:4" ht="27.75" customHeight="1" x14ac:dyDescent="0.25">
      <c r="A2" s="133" t="s">
        <v>275</v>
      </c>
      <c r="B2" s="133"/>
      <c r="C2" s="133"/>
      <c r="D2" s="133"/>
    </row>
    <row r="3" spans="1:4" ht="18" customHeight="1" x14ac:dyDescent="0.25">
      <c r="A3" s="77" t="s">
        <v>276</v>
      </c>
      <c r="B3" s="77" t="s">
        <v>277</v>
      </c>
      <c r="C3" s="77" t="s">
        <v>29</v>
      </c>
      <c r="D3" s="77" t="s">
        <v>278</v>
      </c>
    </row>
    <row r="4" spans="1:4" ht="21.75" customHeight="1" x14ac:dyDescent="0.25">
      <c r="A4" s="134" t="s">
        <v>279</v>
      </c>
      <c r="B4" s="134"/>
      <c r="C4" s="134"/>
      <c r="D4" s="134"/>
    </row>
    <row r="5" spans="1:4" ht="19.5" customHeight="1" x14ac:dyDescent="0.25">
      <c r="A5" s="78" t="s">
        <v>280</v>
      </c>
      <c r="B5" s="79" t="s">
        <v>281</v>
      </c>
      <c r="C5" s="80" t="s">
        <v>282</v>
      </c>
      <c r="D5" s="81"/>
    </row>
    <row r="6" spans="1:4" s="1" customFormat="1" ht="19.5" customHeight="1" x14ac:dyDescent="0.25">
      <c r="A6" s="78" t="s">
        <v>280</v>
      </c>
      <c r="B6" s="79" t="s">
        <v>283</v>
      </c>
      <c r="C6" s="80" t="s">
        <v>282</v>
      </c>
      <c r="D6" s="81"/>
    </row>
    <row r="7" spans="1:4" ht="19.5" customHeight="1" x14ac:dyDescent="0.25">
      <c r="A7" s="78" t="s">
        <v>280</v>
      </c>
      <c r="B7" s="79" t="s">
        <v>284</v>
      </c>
      <c r="C7" s="80" t="s">
        <v>282</v>
      </c>
      <c r="D7" s="81"/>
    </row>
    <row r="8" spans="1:4" ht="19.5" customHeight="1" x14ac:dyDescent="0.25">
      <c r="A8" s="78" t="s">
        <v>280</v>
      </c>
      <c r="B8" s="79" t="s">
        <v>285</v>
      </c>
      <c r="C8" s="80" t="s">
        <v>282</v>
      </c>
      <c r="D8" s="81"/>
    </row>
    <row r="9" spans="1:4" ht="19.5" customHeight="1" x14ac:dyDescent="0.25">
      <c r="A9" s="78" t="s">
        <v>280</v>
      </c>
      <c r="B9" s="79" t="s">
        <v>286</v>
      </c>
      <c r="C9" s="80" t="s">
        <v>282</v>
      </c>
      <c r="D9" s="81"/>
    </row>
    <row r="10" spans="1:4" ht="6" customHeight="1" x14ac:dyDescent="0.25"/>
    <row r="11" spans="1:4" ht="36" customHeight="1" x14ac:dyDescent="0.25">
      <c r="A11" s="135" t="s">
        <v>287</v>
      </c>
      <c r="B11" s="135"/>
      <c r="C11" s="135"/>
      <c r="D11" s="135"/>
    </row>
    <row r="12" spans="1:4" ht="24" customHeight="1" x14ac:dyDescent="0.25">
      <c r="A12" s="136" t="s">
        <v>288</v>
      </c>
      <c r="B12" s="136"/>
      <c r="C12" s="136"/>
      <c r="D12" s="136"/>
    </row>
    <row r="13" spans="1:4" ht="21.75" customHeight="1" x14ac:dyDescent="0.25">
      <c r="A13" s="131" t="s">
        <v>289</v>
      </c>
      <c r="B13" s="131"/>
      <c r="C13" s="131"/>
      <c r="D13" s="131"/>
    </row>
    <row r="14" spans="1:4" ht="27.75" customHeight="1" x14ac:dyDescent="0.25">
      <c r="A14" s="78" t="s">
        <v>280</v>
      </c>
      <c r="B14" s="82" t="s">
        <v>290</v>
      </c>
      <c r="C14" s="80" t="s">
        <v>291</v>
      </c>
      <c r="D14" s="81"/>
    </row>
    <row r="15" spans="1:4" ht="30.75" customHeight="1" x14ac:dyDescent="0.25">
      <c r="A15" s="78" t="s">
        <v>280</v>
      </c>
      <c r="B15" s="82" t="s">
        <v>292</v>
      </c>
      <c r="C15" s="80" t="s">
        <v>291</v>
      </c>
      <c r="D15" s="81"/>
    </row>
    <row r="16" spans="1:4" ht="27.75" customHeight="1" x14ac:dyDescent="0.25">
      <c r="A16" s="78" t="s">
        <v>280</v>
      </c>
      <c r="B16" s="82" t="s">
        <v>293</v>
      </c>
      <c r="C16" s="80" t="s">
        <v>291</v>
      </c>
      <c r="D16" s="83"/>
    </row>
    <row r="17" spans="1:4" ht="27.75" customHeight="1" x14ac:dyDescent="0.25">
      <c r="A17" s="78" t="s">
        <v>280</v>
      </c>
      <c r="B17" s="82" t="s">
        <v>294</v>
      </c>
      <c r="C17" s="80" t="s">
        <v>291</v>
      </c>
      <c r="D17" s="81"/>
    </row>
    <row r="18" spans="1:4" ht="27.75" customHeight="1" x14ac:dyDescent="0.25">
      <c r="A18" s="78" t="s">
        <v>280</v>
      </c>
      <c r="B18" s="82" t="s">
        <v>295</v>
      </c>
      <c r="C18" s="80" t="s">
        <v>291</v>
      </c>
      <c r="D18" s="81"/>
    </row>
    <row r="19" spans="1:4" ht="21.75" customHeight="1" x14ac:dyDescent="0.25">
      <c r="A19" s="131" t="s">
        <v>296</v>
      </c>
      <c r="B19" s="131"/>
      <c r="C19" s="131"/>
      <c r="D19" s="131"/>
    </row>
    <row r="20" spans="1:4" ht="27.75" customHeight="1" x14ac:dyDescent="0.25">
      <c r="A20" s="78" t="s">
        <v>280</v>
      </c>
      <c r="B20" s="82" t="s">
        <v>297</v>
      </c>
      <c r="C20" s="80" t="s">
        <v>298</v>
      </c>
      <c r="D20" s="81"/>
    </row>
    <row r="21" spans="1:4" ht="27.75" customHeight="1" x14ac:dyDescent="0.25">
      <c r="A21" s="78" t="s">
        <v>280</v>
      </c>
      <c r="B21" s="82" t="s">
        <v>299</v>
      </c>
      <c r="C21" s="80" t="s">
        <v>298</v>
      </c>
      <c r="D21" s="81"/>
    </row>
    <row r="22" spans="1:4" ht="27.75" customHeight="1" x14ac:dyDescent="0.25">
      <c r="A22" s="78" t="s">
        <v>280</v>
      </c>
      <c r="B22" s="82" t="s">
        <v>300</v>
      </c>
      <c r="C22" s="80" t="s">
        <v>298</v>
      </c>
      <c r="D22" s="81"/>
    </row>
    <row r="23" spans="1:4" ht="30.75" customHeight="1" x14ac:dyDescent="0.25">
      <c r="A23" s="78" t="s">
        <v>280</v>
      </c>
      <c r="B23" s="82" t="s">
        <v>301</v>
      </c>
      <c r="C23" s="80" t="s">
        <v>298</v>
      </c>
      <c r="D23" s="81"/>
    </row>
    <row r="24" spans="1:4" ht="27.75" customHeight="1" x14ac:dyDescent="0.25">
      <c r="A24" s="78" t="s">
        <v>280</v>
      </c>
      <c r="B24" s="82" t="s">
        <v>302</v>
      </c>
      <c r="C24" s="80" t="s">
        <v>298</v>
      </c>
      <c r="D24" s="81"/>
    </row>
    <row r="25" spans="1:4" ht="21.75" customHeight="1" x14ac:dyDescent="0.25">
      <c r="A25" s="131" t="s">
        <v>303</v>
      </c>
      <c r="B25" s="131"/>
      <c r="C25" s="131"/>
      <c r="D25" s="131"/>
    </row>
    <row r="26" spans="1:4" ht="27.75" customHeight="1" x14ac:dyDescent="0.25">
      <c r="A26" s="78" t="s">
        <v>280</v>
      </c>
      <c r="B26" s="82" t="s">
        <v>304</v>
      </c>
      <c r="C26" s="80" t="s">
        <v>305</v>
      </c>
      <c r="D26" s="81"/>
    </row>
    <row r="27" spans="1:4" ht="27.75" customHeight="1" x14ac:dyDescent="0.25">
      <c r="A27" s="78" t="s">
        <v>280</v>
      </c>
      <c r="B27" s="82" t="s">
        <v>306</v>
      </c>
      <c r="C27" s="80" t="s">
        <v>305</v>
      </c>
      <c r="D27" s="81"/>
    </row>
    <row r="28" spans="1:4" ht="19.5" customHeight="1" x14ac:dyDescent="0.25">
      <c r="A28" s="78" t="s">
        <v>280</v>
      </c>
      <c r="B28" s="82" t="s">
        <v>307</v>
      </c>
      <c r="C28" s="80" t="s">
        <v>305</v>
      </c>
      <c r="D28" s="81"/>
    </row>
    <row r="29" spans="1:4" s="1" customFormat="1" ht="19.5" customHeight="1" x14ac:dyDescent="0.25">
      <c r="A29" s="78" t="s">
        <v>280</v>
      </c>
      <c r="B29" s="82" t="s">
        <v>308</v>
      </c>
      <c r="C29" s="80" t="s">
        <v>305</v>
      </c>
      <c r="D29" s="81"/>
    </row>
    <row r="30" spans="1:4" s="1" customFormat="1" ht="19.5" customHeight="1" x14ac:dyDescent="0.25">
      <c r="A30" s="78" t="s">
        <v>280</v>
      </c>
      <c r="B30" s="82" t="s">
        <v>309</v>
      </c>
      <c r="C30" s="80" t="s">
        <v>305</v>
      </c>
      <c r="D30" s="81"/>
    </row>
    <row r="31" spans="1:4" ht="27.75" customHeight="1" x14ac:dyDescent="0.25">
      <c r="A31" s="78" t="s">
        <v>280</v>
      </c>
      <c r="B31" s="82" t="s">
        <v>310</v>
      </c>
      <c r="C31" s="80" t="s">
        <v>305</v>
      </c>
      <c r="D31" s="81"/>
    </row>
    <row r="32" spans="1:4" ht="19.5" customHeight="1" x14ac:dyDescent="0.25">
      <c r="A32" s="78" t="s">
        <v>280</v>
      </c>
      <c r="B32" s="82" t="s">
        <v>311</v>
      </c>
      <c r="C32" s="80" t="s">
        <v>305</v>
      </c>
      <c r="D32" s="81"/>
    </row>
    <row r="33" spans="1:4" ht="21.75" customHeight="1" x14ac:dyDescent="0.25">
      <c r="A33" s="131" t="s">
        <v>312</v>
      </c>
      <c r="B33" s="131"/>
      <c r="C33" s="131"/>
      <c r="D33" s="131"/>
    </row>
    <row r="34" spans="1:4" ht="27.75" customHeight="1" x14ac:dyDescent="0.25">
      <c r="A34" s="78" t="s">
        <v>280</v>
      </c>
      <c r="B34" s="82" t="s">
        <v>313</v>
      </c>
      <c r="C34" s="80" t="s">
        <v>314</v>
      </c>
      <c r="D34" s="81"/>
    </row>
    <row r="35" spans="1:4" s="1" customFormat="1" ht="27.75" customHeight="1" x14ac:dyDescent="0.25">
      <c r="A35" s="78" t="s">
        <v>280</v>
      </c>
      <c r="B35" s="82" t="s">
        <v>315</v>
      </c>
      <c r="C35" s="80" t="s">
        <v>314</v>
      </c>
      <c r="D35" s="81"/>
    </row>
    <row r="36" spans="1:4" s="1" customFormat="1" ht="27.75" customHeight="1" x14ac:dyDescent="0.25">
      <c r="A36" s="78" t="s">
        <v>280</v>
      </c>
      <c r="B36" s="82" t="s">
        <v>316</v>
      </c>
      <c r="C36" s="80" t="s">
        <v>314</v>
      </c>
      <c r="D36" s="81"/>
    </row>
    <row r="37" spans="1:4" ht="27.75" customHeight="1" x14ac:dyDescent="0.25">
      <c r="A37" s="78" t="s">
        <v>280</v>
      </c>
      <c r="B37" s="82" t="s">
        <v>317</v>
      </c>
      <c r="C37" s="80" t="s">
        <v>314</v>
      </c>
      <c r="D37" s="81"/>
    </row>
    <row r="38" spans="1:4" ht="27.75" customHeight="1" x14ac:dyDescent="0.25">
      <c r="A38" s="78" t="s">
        <v>280</v>
      </c>
      <c r="B38" s="82" t="s">
        <v>318</v>
      </c>
      <c r="C38" s="80" t="s">
        <v>314</v>
      </c>
      <c r="D38" s="81"/>
    </row>
    <row r="39" spans="1:4" ht="19.5" customHeight="1" x14ac:dyDescent="0.25">
      <c r="A39" s="78" t="s">
        <v>280</v>
      </c>
      <c r="B39" s="82" t="s">
        <v>319</v>
      </c>
      <c r="C39" s="80" t="s">
        <v>314</v>
      </c>
      <c r="D39" s="81"/>
    </row>
    <row r="40" spans="1:4" ht="19.5" customHeight="1" x14ac:dyDescent="0.25">
      <c r="A40" s="78" t="s">
        <v>280</v>
      </c>
      <c r="B40" s="82" t="s">
        <v>320</v>
      </c>
      <c r="C40" s="80" t="s">
        <v>314</v>
      </c>
      <c r="D40" s="81"/>
    </row>
    <row r="41" spans="1:4" ht="21.75" customHeight="1" x14ac:dyDescent="0.25">
      <c r="A41" s="131" t="s">
        <v>321</v>
      </c>
      <c r="B41" s="131"/>
      <c r="C41" s="131"/>
      <c r="D41" s="131"/>
    </row>
    <row r="42" spans="1:4" ht="27.75" customHeight="1" x14ac:dyDescent="0.25">
      <c r="A42" s="78" t="s">
        <v>280</v>
      </c>
      <c r="B42" s="82" t="s">
        <v>322</v>
      </c>
      <c r="C42" s="80" t="s">
        <v>323</v>
      </c>
      <c r="D42" s="81"/>
    </row>
    <row r="43" spans="1:4" s="1" customFormat="1" ht="27.75" customHeight="1" x14ac:dyDescent="0.25">
      <c r="A43" s="78" t="s">
        <v>280</v>
      </c>
      <c r="B43" s="82" t="s">
        <v>324</v>
      </c>
      <c r="C43" s="80" t="s">
        <v>323</v>
      </c>
      <c r="D43" s="81"/>
    </row>
    <row r="44" spans="1:4" s="1" customFormat="1" ht="27.75" customHeight="1" x14ac:dyDescent="0.25">
      <c r="A44" s="78" t="s">
        <v>280</v>
      </c>
      <c r="B44" s="82" t="s">
        <v>325</v>
      </c>
      <c r="C44" s="80" t="s">
        <v>323</v>
      </c>
      <c r="D44" s="81"/>
    </row>
    <row r="45" spans="1:4" ht="27.75" customHeight="1" x14ac:dyDescent="0.25">
      <c r="A45" s="78" t="s">
        <v>280</v>
      </c>
      <c r="B45" s="82" t="s">
        <v>326</v>
      </c>
      <c r="C45" s="80" t="s">
        <v>323</v>
      </c>
      <c r="D45" s="81"/>
    </row>
    <row r="46" spans="1:4" ht="27.75" customHeight="1" x14ac:dyDescent="0.25">
      <c r="A46" s="78" t="s">
        <v>280</v>
      </c>
      <c r="B46" s="82" t="s">
        <v>327</v>
      </c>
      <c r="C46" s="80" t="s">
        <v>323</v>
      </c>
      <c r="D46" s="81"/>
    </row>
    <row r="47" spans="1:4" ht="21.75" customHeight="1" x14ac:dyDescent="0.25">
      <c r="A47" s="128" t="s">
        <v>328</v>
      </c>
      <c r="B47" s="128"/>
      <c r="C47" s="128"/>
      <c r="D47" s="128"/>
    </row>
    <row r="48" spans="1:4" ht="27.75" customHeight="1" x14ac:dyDescent="0.25">
      <c r="A48" s="78" t="s">
        <v>280</v>
      </c>
      <c r="B48" s="82" t="s">
        <v>329</v>
      </c>
      <c r="C48" s="80" t="s">
        <v>330</v>
      </c>
      <c r="D48" s="81"/>
    </row>
    <row r="49" spans="1:4" ht="27.75" customHeight="1" x14ac:dyDescent="0.25">
      <c r="A49" s="78" t="s">
        <v>280</v>
      </c>
      <c r="B49" s="82" t="s">
        <v>331</v>
      </c>
      <c r="C49" s="80" t="s">
        <v>330</v>
      </c>
      <c r="D49" s="81"/>
    </row>
    <row r="50" spans="1:4" ht="25.5" customHeight="1" x14ac:dyDescent="0.25">
      <c r="A50" s="78" t="s">
        <v>280</v>
      </c>
      <c r="B50" s="82" t="s">
        <v>332</v>
      </c>
      <c r="C50" s="80" t="s">
        <v>330</v>
      </c>
      <c r="D50" s="81"/>
    </row>
    <row r="51" spans="1:4" ht="6" customHeight="1" x14ac:dyDescent="0.25"/>
    <row r="52" spans="1:4" ht="36" customHeight="1" x14ac:dyDescent="0.25">
      <c r="A52" s="129" t="s">
        <v>333</v>
      </c>
      <c r="B52" s="129"/>
      <c r="C52" s="129"/>
      <c r="D52" s="129"/>
    </row>
    <row r="53" spans="1:4" ht="24" customHeight="1" x14ac:dyDescent="0.25">
      <c r="A53" s="130" t="s">
        <v>334</v>
      </c>
      <c r="B53" s="130"/>
      <c r="C53" s="130"/>
      <c r="D53" s="130"/>
    </row>
    <row r="54" spans="1:4" ht="21.75" customHeight="1" x14ac:dyDescent="0.25">
      <c r="A54" s="125" t="s">
        <v>335</v>
      </c>
      <c r="B54" s="125"/>
      <c r="C54" s="125"/>
      <c r="D54" s="125"/>
    </row>
    <row r="55" spans="1:4" ht="24.75" customHeight="1" x14ac:dyDescent="0.25">
      <c r="A55" s="78" t="s">
        <v>280</v>
      </c>
      <c r="B55" s="84" t="s">
        <v>336</v>
      </c>
      <c r="C55" s="80" t="s">
        <v>291</v>
      </c>
      <c r="D55" s="81"/>
    </row>
    <row r="56" spans="1:4" ht="27.75" customHeight="1" x14ac:dyDescent="0.25">
      <c r="A56" s="78" t="s">
        <v>280</v>
      </c>
      <c r="B56" s="84" t="s">
        <v>337</v>
      </c>
      <c r="C56" s="80" t="s">
        <v>291</v>
      </c>
      <c r="D56" s="81"/>
    </row>
    <row r="57" spans="1:4" ht="26.25" customHeight="1" x14ac:dyDescent="0.25">
      <c r="A57" s="78" t="s">
        <v>280</v>
      </c>
      <c r="B57" s="84" t="s">
        <v>338</v>
      </c>
      <c r="C57" s="80" t="s">
        <v>291</v>
      </c>
      <c r="D57" s="83" t="str">
        <f>IF(AND(ROUND(Questionnaire!E2,1)&gt;=2.6,ROUND(Questionnaire!E2,1)&lt;=3.9),"◀ YOUR BAND","")</f>
        <v/>
      </c>
    </row>
    <row r="58" spans="1:4" ht="27.75" customHeight="1" x14ac:dyDescent="0.25">
      <c r="A58" s="78" t="s">
        <v>280</v>
      </c>
      <c r="B58" s="84" t="s">
        <v>339</v>
      </c>
      <c r="C58" s="80" t="s">
        <v>291</v>
      </c>
      <c r="D58" s="81"/>
    </row>
    <row r="59" spans="1:4" ht="27.75" customHeight="1" x14ac:dyDescent="0.25">
      <c r="A59" s="78" t="s">
        <v>280</v>
      </c>
      <c r="B59" s="84" t="s">
        <v>340</v>
      </c>
      <c r="C59" s="80" t="s">
        <v>291</v>
      </c>
      <c r="D59" s="81"/>
    </row>
    <row r="60" spans="1:4" ht="27.75" customHeight="1" x14ac:dyDescent="0.25">
      <c r="A60" s="78" t="s">
        <v>280</v>
      </c>
      <c r="B60" s="84" t="s">
        <v>341</v>
      </c>
      <c r="C60" s="80" t="s">
        <v>291</v>
      </c>
      <c r="D60" s="81"/>
    </row>
    <row r="61" spans="1:4" ht="21.75" customHeight="1" x14ac:dyDescent="0.25">
      <c r="A61" s="125" t="s">
        <v>342</v>
      </c>
      <c r="B61" s="125"/>
      <c r="C61" s="125"/>
      <c r="D61" s="125"/>
    </row>
    <row r="62" spans="1:4" ht="27.75" customHeight="1" x14ac:dyDescent="0.25">
      <c r="A62" s="78" t="s">
        <v>280</v>
      </c>
      <c r="B62" s="84" t="s">
        <v>343</v>
      </c>
      <c r="C62" s="80" t="s">
        <v>298</v>
      </c>
      <c r="D62" s="81"/>
    </row>
    <row r="63" spans="1:4" ht="27.75" customHeight="1" x14ac:dyDescent="0.25">
      <c r="A63" s="78" t="s">
        <v>280</v>
      </c>
      <c r="B63" s="84" t="s">
        <v>344</v>
      </c>
      <c r="C63" s="80" t="s">
        <v>298</v>
      </c>
      <c r="D63" s="81"/>
    </row>
    <row r="64" spans="1:4" ht="27.75" customHeight="1" x14ac:dyDescent="0.25">
      <c r="A64" s="78" t="s">
        <v>280</v>
      </c>
      <c r="B64" s="84" t="s">
        <v>345</v>
      </c>
      <c r="C64" s="80" t="s">
        <v>298</v>
      </c>
      <c r="D64" s="81"/>
    </row>
    <row r="65" spans="1:4" ht="27.75" customHeight="1" x14ac:dyDescent="0.25">
      <c r="A65" s="78" t="s">
        <v>280</v>
      </c>
      <c r="B65" s="84" t="s">
        <v>346</v>
      </c>
      <c r="C65" s="80" t="s">
        <v>298</v>
      </c>
      <c r="D65" s="81"/>
    </row>
    <row r="66" spans="1:4" ht="23.25" customHeight="1" x14ac:dyDescent="0.25">
      <c r="A66" s="78" t="s">
        <v>280</v>
      </c>
      <c r="B66" s="84" t="s">
        <v>347</v>
      </c>
      <c r="C66" s="80" t="s">
        <v>298</v>
      </c>
      <c r="D66" s="81"/>
    </row>
    <row r="67" spans="1:4" ht="24" customHeight="1" x14ac:dyDescent="0.25">
      <c r="A67" s="78" t="s">
        <v>280</v>
      </c>
      <c r="B67" s="84" t="s">
        <v>348</v>
      </c>
      <c r="C67" s="80" t="s">
        <v>298</v>
      </c>
      <c r="D67" s="81"/>
    </row>
    <row r="68" spans="1:4" ht="21.75" customHeight="1" x14ac:dyDescent="0.25">
      <c r="A68" s="125" t="s">
        <v>303</v>
      </c>
      <c r="B68" s="125"/>
      <c r="C68" s="125"/>
      <c r="D68" s="125"/>
    </row>
    <row r="69" spans="1:4" ht="27.75" customHeight="1" x14ac:dyDescent="0.25">
      <c r="A69" s="78" t="s">
        <v>280</v>
      </c>
      <c r="B69" s="84" t="s">
        <v>349</v>
      </c>
      <c r="C69" s="80" t="s">
        <v>305</v>
      </c>
      <c r="D69" s="81"/>
    </row>
    <row r="70" spans="1:4" s="1" customFormat="1" ht="27.75" customHeight="1" x14ac:dyDescent="0.25">
      <c r="A70" s="78" t="s">
        <v>280</v>
      </c>
      <c r="B70" s="84" t="s">
        <v>350</v>
      </c>
      <c r="C70" s="80" t="s">
        <v>305</v>
      </c>
      <c r="D70" s="81"/>
    </row>
    <row r="71" spans="1:4" s="1" customFormat="1" ht="27.75" customHeight="1" x14ac:dyDescent="0.25">
      <c r="A71" s="78" t="s">
        <v>280</v>
      </c>
      <c r="B71" s="84" t="s">
        <v>351</v>
      </c>
      <c r="C71" s="80" t="s">
        <v>305</v>
      </c>
      <c r="D71" s="81"/>
    </row>
    <row r="72" spans="1:4" s="1" customFormat="1" ht="27.75" customHeight="1" x14ac:dyDescent="0.25">
      <c r="A72" s="78" t="s">
        <v>280</v>
      </c>
      <c r="B72" s="84" t="s">
        <v>352</v>
      </c>
      <c r="C72" s="80" t="s">
        <v>305</v>
      </c>
      <c r="D72" s="81"/>
    </row>
    <row r="73" spans="1:4" ht="27.75" customHeight="1" x14ac:dyDescent="0.25">
      <c r="A73" s="78" t="s">
        <v>280</v>
      </c>
      <c r="B73" s="84" t="s">
        <v>353</v>
      </c>
      <c r="C73" s="80" t="s">
        <v>305</v>
      </c>
      <c r="D73" s="81"/>
    </row>
    <row r="74" spans="1:4" ht="27.75" customHeight="1" x14ac:dyDescent="0.25">
      <c r="A74" s="78" t="s">
        <v>280</v>
      </c>
      <c r="B74" s="84" t="s">
        <v>354</v>
      </c>
      <c r="C74" s="80" t="s">
        <v>305</v>
      </c>
      <c r="D74" s="81"/>
    </row>
    <row r="75" spans="1:4" ht="19.5" customHeight="1" x14ac:dyDescent="0.25">
      <c r="A75" s="78" t="s">
        <v>280</v>
      </c>
      <c r="B75" s="84" t="s">
        <v>355</v>
      </c>
      <c r="C75" s="80" t="s">
        <v>305</v>
      </c>
      <c r="D75" s="81"/>
    </row>
    <row r="76" spans="1:4" ht="19.5" customHeight="1" x14ac:dyDescent="0.25">
      <c r="A76" s="78" t="s">
        <v>280</v>
      </c>
      <c r="B76" s="84" t="s">
        <v>356</v>
      </c>
      <c r="C76" s="80" t="s">
        <v>305</v>
      </c>
      <c r="D76" s="81"/>
    </row>
    <row r="77" spans="1:4" ht="21.75" customHeight="1" x14ac:dyDescent="0.25">
      <c r="A77" s="125" t="s">
        <v>312</v>
      </c>
      <c r="B77" s="125"/>
      <c r="C77" s="125"/>
      <c r="D77" s="125"/>
    </row>
    <row r="78" spans="1:4" ht="27.75" customHeight="1" x14ac:dyDescent="0.25">
      <c r="A78" s="78" t="s">
        <v>280</v>
      </c>
      <c r="B78" s="84" t="s">
        <v>357</v>
      </c>
      <c r="C78" s="80" t="s">
        <v>314</v>
      </c>
      <c r="D78" s="81"/>
    </row>
    <row r="79" spans="1:4" ht="27.75" customHeight="1" x14ac:dyDescent="0.25">
      <c r="A79" s="78" t="s">
        <v>280</v>
      </c>
      <c r="B79" s="84" t="s">
        <v>358</v>
      </c>
      <c r="C79" s="80" t="s">
        <v>314</v>
      </c>
      <c r="D79" s="81"/>
    </row>
    <row r="80" spans="1:4" ht="19.5" customHeight="1" x14ac:dyDescent="0.25">
      <c r="A80" s="78" t="s">
        <v>280</v>
      </c>
      <c r="B80" s="84" t="s">
        <v>359</v>
      </c>
      <c r="C80" s="80" t="s">
        <v>314</v>
      </c>
      <c r="D80" s="81"/>
    </row>
    <row r="81" spans="1:4" ht="19.5" customHeight="1" x14ac:dyDescent="0.25">
      <c r="A81" s="78" t="s">
        <v>280</v>
      </c>
      <c r="B81" s="84" t="s">
        <v>360</v>
      </c>
      <c r="C81" s="80" t="s">
        <v>314</v>
      </c>
      <c r="D81" s="81"/>
    </row>
    <row r="82" spans="1:4" ht="27.75" customHeight="1" x14ac:dyDescent="0.25">
      <c r="A82" s="78" t="s">
        <v>280</v>
      </c>
      <c r="B82" s="84" t="s">
        <v>361</v>
      </c>
      <c r="C82" s="80" t="s">
        <v>314</v>
      </c>
      <c r="D82" s="81"/>
    </row>
    <row r="83" spans="1:4" ht="21.75" customHeight="1" x14ac:dyDescent="0.25">
      <c r="A83" s="125" t="s">
        <v>321</v>
      </c>
      <c r="B83" s="125"/>
      <c r="C83" s="125"/>
      <c r="D83" s="125"/>
    </row>
    <row r="84" spans="1:4" ht="27.75" customHeight="1" x14ac:dyDescent="0.25">
      <c r="A84" s="78" t="s">
        <v>280</v>
      </c>
      <c r="B84" s="84" t="s">
        <v>362</v>
      </c>
      <c r="C84" s="80" t="s">
        <v>323</v>
      </c>
      <c r="D84" s="81"/>
    </row>
    <row r="85" spans="1:4" ht="27.75" customHeight="1" x14ac:dyDescent="0.25">
      <c r="A85" s="78" t="s">
        <v>280</v>
      </c>
      <c r="B85" s="84" t="s">
        <v>363</v>
      </c>
      <c r="C85" s="80" t="s">
        <v>323</v>
      </c>
      <c r="D85" s="81"/>
    </row>
    <row r="86" spans="1:4" ht="27.75" customHeight="1" x14ac:dyDescent="0.25">
      <c r="A86" s="78" t="s">
        <v>280</v>
      </c>
      <c r="B86" s="84" t="s">
        <v>364</v>
      </c>
      <c r="C86" s="80" t="s">
        <v>323</v>
      </c>
      <c r="D86" s="81"/>
    </row>
    <row r="87" spans="1:4" ht="27.75" customHeight="1" x14ac:dyDescent="0.25">
      <c r="A87" s="78" t="s">
        <v>280</v>
      </c>
      <c r="B87" s="84" t="s">
        <v>365</v>
      </c>
      <c r="C87" s="80" t="s">
        <v>323</v>
      </c>
      <c r="D87" s="81"/>
    </row>
    <row r="88" spans="1:4" ht="21.75" customHeight="1" x14ac:dyDescent="0.25">
      <c r="A88" s="126" t="s">
        <v>328</v>
      </c>
      <c r="B88" s="126"/>
      <c r="C88" s="126"/>
      <c r="D88" s="126"/>
    </row>
    <row r="89" spans="1:4" ht="27.75" customHeight="1" x14ac:dyDescent="0.25">
      <c r="A89" s="78" t="s">
        <v>280</v>
      </c>
      <c r="B89" s="84" t="s">
        <v>366</v>
      </c>
      <c r="C89" s="80" t="s">
        <v>330</v>
      </c>
      <c r="D89" s="81"/>
    </row>
    <row r="90" spans="1:4" ht="27.75" customHeight="1" x14ac:dyDescent="0.25">
      <c r="A90" s="78" t="s">
        <v>280</v>
      </c>
      <c r="B90" s="84" t="s">
        <v>367</v>
      </c>
      <c r="C90" s="80" t="s">
        <v>330</v>
      </c>
      <c r="D90" s="81"/>
    </row>
    <row r="91" spans="1:4" ht="27.75" customHeight="1" x14ac:dyDescent="0.25">
      <c r="A91" s="78" t="s">
        <v>280</v>
      </c>
      <c r="B91" s="84" t="s">
        <v>368</v>
      </c>
      <c r="C91" s="80" t="s">
        <v>330</v>
      </c>
      <c r="D91" s="81"/>
    </row>
    <row r="92" spans="1:4" ht="6" customHeight="1" x14ac:dyDescent="0.25"/>
    <row r="93" spans="1:4" ht="36" customHeight="1" x14ac:dyDescent="0.25">
      <c r="A93" s="127" t="s">
        <v>369</v>
      </c>
      <c r="B93" s="127"/>
      <c r="C93" s="127"/>
      <c r="D93" s="127"/>
    </row>
    <row r="94" spans="1:4" ht="24" customHeight="1" x14ac:dyDescent="0.25">
      <c r="A94" s="124" t="s">
        <v>370</v>
      </c>
      <c r="B94" s="124"/>
      <c r="C94" s="124"/>
      <c r="D94" s="124"/>
    </row>
    <row r="95" spans="1:4" ht="21.75" customHeight="1" x14ac:dyDescent="0.25">
      <c r="A95" s="121" t="s">
        <v>335</v>
      </c>
      <c r="B95" s="121"/>
      <c r="C95" s="121"/>
      <c r="D95" s="121"/>
    </row>
    <row r="96" spans="1:4" ht="27.75" customHeight="1" x14ac:dyDescent="0.25">
      <c r="A96" s="78" t="s">
        <v>280</v>
      </c>
      <c r="B96" s="85" t="s">
        <v>371</v>
      </c>
      <c r="C96" s="80" t="s">
        <v>291</v>
      </c>
      <c r="D96" s="81"/>
    </row>
    <row r="97" spans="1:4" ht="27.75" customHeight="1" x14ac:dyDescent="0.25">
      <c r="A97" s="78" t="s">
        <v>280</v>
      </c>
      <c r="B97" s="85" t="s">
        <v>372</v>
      </c>
      <c r="C97" s="80" t="s">
        <v>291</v>
      </c>
      <c r="D97" s="81"/>
    </row>
    <row r="98" spans="1:4" ht="27.75" customHeight="1" x14ac:dyDescent="0.25">
      <c r="A98" s="78" t="s">
        <v>280</v>
      </c>
      <c r="B98" s="85" t="s">
        <v>373</v>
      </c>
      <c r="C98" s="80" t="s">
        <v>291</v>
      </c>
      <c r="D98" s="83" t="str">
        <f>IF(AND(ROUND(Questionnaire!E2,1)&gt;=4,ROUND(Questionnaire!E2,1)&lt;=5),"◀ YOUR BAND","")</f>
        <v/>
      </c>
    </row>
    <row r="99" spans="1:4" ht="27.75" customHeight="1" x14ac:dyDescent="0.25">
      <c r="A99" s="78" t="s">
        <v>280</v>
      </c>
      <c r="B99" s="85" t="s">
        <v>374</v>
      </c>
      <c r="C99" s="80" t="s">
        <v>291</v>
      </c>
      <c r="D99" s="81"/>
    </row>
    <row r="100" spans="1:4" ht="27.75" customHeight="1" x14ac:dyDescent="0.25">
      <c r="A100" s="78" t="s">
        <v>280</v>
      </c>
      <c r="B100" s="85" t="s">
        <v>375</v>
      </c>
      <c r="C100" s="80" t="s">
        <v>291</v>
      </c>
      <c r="D100" s="81"/>
    </row>
    <row r="101" spans="1:4" ht="21.75" customHeight="1" x14ac:dyDescent="0.25">
      <c r="A101" s="121" t="s">
        <v>342</v>
      </c>
      <c r="B101" s="121"/>
      <c r="C101" s="121"/>
      <c r="D101" s="121"/>
    </row>
    <row r="102" spans="1:4" ht="27.75" customHeight="1" x14ac:dyDescent="0.25">
      <c r="A102" s="78" t="s">
        <v>280</v>
      </c>
      <c r="B102" s="85" t="s">
        <v>376</v>
      </c>
      <c r="C102" s="80" t="s">
        <v>298</v>
      </c>
      <c r="D102" s="81"/>
    </row>
    <row r="103" spans="1:4" ht="27.75" customHeight="1" x14ac:dyDescent="0.25">
      <c r="A103" s="78" t="s">
        <v>280</v>
      </c>
      <c r="B103" s="85" t="s">
        <v>377</v>
      </c>
      <c r="C103" s="80" t="s">
        <v>298</v>
      </c>
      <c r="D103" s="81"/>
    </row>
    <row r="104" spans="1:4" ht="27.75" customHeight="1" x14ac:dyDescent="0.25">
      <c r="A104" s="78" t="s">
        <v>280</v>
      </c>
      <c r="B104" s="85" t="s">
        <v>378</v>
      </c>
      <c r="C104" s="80" t="s">
        <v>298</v>
      </c>
      <c r="D104" s="81"/>
    </row>
    <row r="105" spans="1:4" ht="27.75" customHeight="1" x14ac:dyDescent="0.25">
      <c r="A105" s="78" t="s">
        <v>280</v>
      </c>
      <c r="B105" s="85" t="s">
        <v>379</v>
      </c>
      <c r="C105" s="80" t="s">
        <v>298</v>
      </c>
      <c r="D105" s="81"/>
    </row>
    <row r="106" spans="1:4" ht="27.75" customHeight="1" x14ac:dyDescent="0.25">
      <c r="A106" s="78" t="s">
        <v>280</v>
      </c>
      <c r="B106" s="85" t="s">
        <v>380</v>
      </c>
      <c r="C106" s="80" t="s">
        <v>298</v>
      </c>
      <c r="D106" s="81"/>
    </row>
    <row r="107" spans="1:4" ht="27.75" customHeight="1" x14ac:dyDescent="0.25">
      <c r="A107" s="78" t="s">
        <v>280</v>
      </c>
      <c r="B107" s="85" t="s">
        <v>381</v>
      </c>
      <c r="C107" s="80" t="s">
        <v>298</v>
      </c>
      <c r="D107" s="81"/>
    </row>
    <row r="108" spans="1:4" ht="27.75" customHeight="1" x14ac:dyDescent="0.25">
      <c r="A108" s="78" t="s">
        <v>280</v>
      </c>
      <c r="B108" s="85" t="s">
        <v>382</v>
      </c>
      <c r="C108" s="80" t="s">
        <v>298</v>
      </c>
      <c r="D108" s="81"/>
    </row>
    <row r="109" spans="1:4" ht="21.75" customHeight="1" x14ac:dyDescent="0.25">
      <c r="A109" s="121" t="s">
        <v>303</v>
      </c>
      <c r="B109" s="121"/>
      <c r="C109" s="121"/>
      <c r="D109" s="121"/>
    </row>
    <row r="110" spans="1:4" ht="27.75" customHeight="1" x14ac:dyDescent="0.25">
      <c r="A110" s="78" t="s">
        <v>280</v>
      </c>
      <c r="B110" s="85" t="s">
        <v>383</v>
      </c>
      <c r="C110" s="80" t="s">
        <v>305</v>
      </c>
      <c r="D110" s="81"/>
    </row>
    <row r="111" spans="1:4" s="1" customFormat="1" ht="27.75" customHeight="1" x14ac:dyDescent="0.25">
      <c r="A111" s="78" t="s">
        <v>280</v>
      </c>
      <c r="B111" s="85" t="s">
        <v>384</v>
      </c>
      <c r="C111" s="80" t="s">
        <v>305</v>
      </c>
      <c r="D111" s="81"/>
    </row>
    <row r="112" spans="1:4" s="1" customFormat="1" ht="27.75" customHeight="1" x14ac:dyDescent="0.25">
      <c r="A112" s="78" t="s">
        <v>280</v>
      </c>
      <c r="B112" s="85" t="s">
        <v>385</v>
      </c>
      <c r="C112" s="80" t="s">
        <v>305</v>
      </c>
      <c r="D112" s="81"/>
    </row>
    <row r="113" spans="1:4" s="1" customFormat="1" ht="27.75" customHeight="1" x14ac:dyDescent="0.25">
      <c r="A113" s="78" t="s">
        <v>280</v>
      </c>
      <c r="B113" s="85" t="s">
        <v>386</v>
      </c>
      <c r="C113" s="80" t="s">
        <v>305</v>
      </c>
      <c r="D113" s="81"/>
    </row>
    <row r="114" spans="1:4" ht="31.5" customHeight="1" x14ac:dyDescent="0.25">
      <c r="A114" s="78" t="s">
        <v>280</v>
      </c>
      <c r="B114" s="85" t="s">
        <v>387</v>
      </c>
      <c r="C114" s="80" t="s">
        <v>305</v>
      </c>
      <c r="D114" s="81"/>
    </row>
    <row r="115" spans="1:4" ht="30.75" customHeight="1" x14ac:dyDescent="0.25">
      <c r="A115" s="78" t="s">
        <v>280</v>
      </c>
      <c r="B115" s="85" t="s">
        <v>388</v>
      </c>
      <c r="C115" s="80" t="s">
        <v>305</v>
      </c>
      <c r="D115" s="81"/>
    </row>
    <row r="116" spans="1:4" ht="27.75" customHeight="1" x14ac:dyDescent="0.25">
      <c r="A116" s="78" t="s">
        <v>280</v>
      </c>
      <c r="B116" s="85" t="s">
        <v>389</v>
      </c>
      <c r="C116" s="80" t="s">
        <v>305</v>
      </c>
      <c r="D116" s="81"/>
    </row>
    <row r="117" spans="1:4" ht="21.75" customHeight="1" x14ac:dyDescent="0.25">
      <c r="A117" s="121" t="s">
        <v>312</v>
      </c>
      <c r="B117" s="121"/>
      <c r="C117" s="121"/>
      <c r="D117" s="121"/>
    </row>
    <row r="118" spans="1:4" ht="27.75" customHeight="1" x14ac:dyDescent="0.25">
      <c r="A118" s="78" t="s">
        <v>280</v>
      </c>
      <c r="B118" s="85" t="s">
        <v>390</v>
      </c>
      <c r="C118" s="80" t="s">
        <v>314</v>
      </c>
      <c r="D118" s="81"/>
    </row>
    <row r="119" spans="1:4" s="1" customFormat="1" ht="27.75" customHeight="1" x14ac:dyDescent="0.25">
      <c r="A119" s="78" t="s">
        <v>280</v>
      </c>
      <c r="B119" s="85" t="s">
        <v>391</v>
      </c>
      <c r="C119" s="80" t="s">
        <v>314</v>
      </c>
      <c r="D119" s="81"/>
    </row>
    <row r="120" spans="1:4" ht="27.75" customHeight="1" x14ac:dyDescent="0.25">
      <c r="A120" s="78" t="s">
        <v>280</v>
      </c>
      <c r="B120" s="85" t="s">
        <v>392</v>
      </c>
      <c r="C120" s="80" t="s">
        <v>314</v>
      </c>
      <c r="D120" s="81"/>
    </row>
    <row r="121" spans="1:4" ht="27.75" customHeight="1" x14ac:dyDescent="0.25">
      <c r="A121" s="78" t="s">
        <v>280</v>
      </c>
      <c r="B121" s="85" t="s">
        <v>393</v>
      </c>
      <c r="C121" s="80" t="s">
        <v>314</v>
      </c>
      <c r="D121" s="81"/>
    </row>
    <row r="122" spans="1:4" ht="27.75" customHeight="1" x14ac:dyDescent="0.25">
      <c r="A122" s="78" t="s">
        <v>280</v>
      </c>
      <c r="B122" s="85" t="s">
        <v>394</v>
      </c>
      <c r="C122" s="80" t="s">
        <v>314</v>
      </c>
      <c r="D122" s="81"/>
    </row>
    <row r="123" spans="1:4" ht="27.75" customHeight="1" x14ac:dyDescent="0.25">
      <c r="A123" s="78" t="s">
        <v>280</v>
      </c>
      <c r="B123" s="85" t="s">
        <v>395</v>
      </c>
      <c r="C123" s="80" t="s">
        <v>314</v>
      </c>
      <c r="D123" s="81"/>
    </row>
    <row r="124" spans="1:4" ht="21.75" customHeight="1" x14ac:dyDescent="0.25">
      <c r="A124" s="121" t="s">
        <v>321</v>
      </c>
      <c r="B124" s="121"/>
      <c r="C124" s="121"/>
      <c r="D124" s="121"/>
    </row>
    <row r="125" spans="1:4" ht="27" customHeight="1" x14ac:dyDescent="0.25">
      <c r="A125" s="78" t="s">
        <v>280</v>
      </c>
      <c r="B125" s="85" t="s">
        <v>396</v>
      </c>
      <c r="C125" s="80" t="s">
        <v>323</v>
      </c>
      <c r="D125" s="81"/>
    </row>
    <row r="126" spans="1:4" s="1" customFormat="1" ht="22.5" customHeight="1" x14ac:dyDescent="0.25">
      <c r="A126" s="78" t="s">
        <v>280</v>
      </c>
      <c r="B126" s="85" t="s">
        <v>397</v>
      </c>
      <c r="C126" s="80" t="s">
        <v>323</v>
      </c>
      <c r="D126" s="81"/>
    </row>
    <row r="127" spans="1:4" s="1" customFormat="1" ht="22.5" customHeight="1" x14ac:dyDescent="0.25">
      <c r="A127" s="78" t="s">
        <v>280</v>
      </c>
      <c r="B127" s="85" t="s">
        <v>398</v>
      </c>
      <c r="C127" s="80" t="s">
        <v>323</v>
      </c>
      <c r="D127" s="81"/>
    </row>
    <row r="128" spans="1:4" ht="27.75" customHeight="1" x14ac:dyDescent="0.25">
      <c r="A128" s="78" t="s">
        <v>280</v>
      </c>
      <c r="B128" s="85" t="s">
        <v>399</v>
      </c>
      <c r="C128" s="80" t="s">
        <v>323</v>
      </c>
      <c r="D128" s="81"/>
    </row>
    <row r="129" spans="1:4" ht="27.75" customHeight="1" x14ac:dyDescent="0.25">
      <c r="A129" s="78" t="s">
        <v>280</v>
      </c>
      <c r="B129" s="85" t="s">
        <v>400</v>
      </c>
      <c r="C129" s="80" t="s">
        <v>323</v>
      </c>
      <c r="D129" s="81"/>
    </row>
    <row r="130" spans="1:4" ht="27.75" customHeight="1" x14ac:dyDescent="0.25">
      <c r="A130" s="78" t="s">
        <v>280</v>
      </c>
      <c r="B130" s="85" t="s">
        <v>401</v>
      </c>
      <c r="C130" s="80" t="s">
        <v>323</v>
      </c>
      <c r="D130" s="81"/>
    </row>
    <row r="131" spans="1:4" ht="21.75" customHeight="1" x14ac:dyDescent="0.25">
      <c r="A131" s="122" t="s">
        <v>328</v>
      </c>
      <c r="B131" s="122"/>
      <c r="C131" s="122"/>
      <c r="D131" s="122"/>
    </row>
    <row r="132" spans="1:4" ht="27.75" customHeight="1" x14ac:dyDescent="0.25">
      <c r="A132" s="78" t="s">
        <v>280</v>
      </c>
      <c r="B132" s="85" t="s">
        <v>402</v>
      </c>
      <c r="C132" s="80" t="s">
        <v>330</v>
      </c>
      <c r="D132" s="81"/>
    </row>
    <row r="133" spans="1:4" ht="27.75" customHeight="1" x14ac:dyDescent="0.25">
      <c r="A133" s="78" t="s">
        <v>280</v>
      </c>
      <c r="B133" s="85" t="s">
        <v>403</v>
      </c>
      <c r="C133" s="80" t="s">
        <v>330</v>
      </c>
      <c r="D133" s="81"/>
    </row>
    <row r="134" spans="1:4" ht="27.75" customHeight="1" x14ac:dyDescent="0.25">
      <c r="A134" s="78" t="s">
        <v>280</v>
      </c>
      <c r="B134" s="85" t="s">
        <v>404</v>
      </c>
      <c r="C134" s="80" t="s">
        <v>330</v>
      </c>
      <c r="D134" s="81"/>
    </row>
    <row r="135" spans="1:4" ht="27.75" customHeight="1" x14ac:dyDescent="0.25">
      <c r="A135" s="78" t="s">
        <v>280</v>
      </c>
      <c r="B135" s="85" t="s">
        <v>405</v>
      </c>
      <c r="C135" s="80" t="s">
        <v>330</v>
      </c>
      <c r="D135" s="81"/>
    </row>
    <row r="136" spans="1:4" ht="6" customHeight="1" x14ac:dyDescent="0.25"/>
    <row r="137" spans="1:4" ht="27.75" customHeight="1" x14ac:dyDescent="0.25">
      <c r="A137" s="123" t="s">
        <v>406</v>
      </c>
      <c r="B137" s="123"/>
      <c r="C137" s="123"/>
      <c r="D137" s="123"/>
    </row>
  </sheetData>
  <mergeCells count="28">
    <mergeCell ref="A1:D1"/>
    <mergeCell ref="A2:D2"/>
    <mergeCell ref="A4:D4"/>
    <mergeCell ref="A11:D11"/>
    <mergeCell ref="A12:D12"/>
    <mergeCell ref="A13:D13"/>
    <mergeCell ref="A19:D19"/>
    <mergeCell ref="A25:D25"/>
    <mergeCell ref="A33:D33"/>
    <mergeCell ref="A41:D41"/>
    <mergeCell ref="A47:D47"/>
    <mergeCell ref="A52:D52"/>
    <mergeCell ref="A53:D53"/>
    <mergeCell ref="A54:D54"/>
    <mergeCell ref="A61:D61"/>
    <mergeCell ref="A68:D68"/>
    <mergeCell ref="A77:D77"/>
    <mergeCell ref="A83:D83"/>
    <mergeCell ref="A88:D88"/>
    <mergeCell ref="A93:D93"/>
    <mergeCell ref="A124:D124"/>
    <mergeCell ref="A131:D131"/>
    <mergeCell ref="A137:D137"/>
    <mergeCell ref="A94:D94"/>
    <mergeCell ref="A95:D95"/>
    <mergeCell ref="A101:D101"/>
    <mergeCell ref="A109:D109"/>
    <mergeCell ref="A117:D117"/>
  </mergeCells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Instructions</vt:lpstr>
      <vt:lpstr>Dashboard</vt:lpstr>
      <vt:lpstr>Questionnaire</vt:lpstr>
      <vt:lpstr>Pivots</vt:lpstr>
      <vt:lpstr>Checklist</vt:lpstr>
      <vt:lpstr>Questionnaire!_Toc223950165</vt:lpstr>
      <vt:lpstr>Questionnaire!_Toc223950166</vt:lpstr>
      <vt:lpstr>Questionnaire!_Toc223950167</vt:lpstr>
      <vt:lpstr>Questionnaire!_Toc223950168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Perit Kirkmann-Raave</dc:creator>
  <dc:description/>
  <cp:lastModifiedBy>Perit Kirkmann-Raave</cp:lastModifiedBy>
  <cp:revision>2</cp:revision>
  <dcterms:created xsi:type="dcterms:W3CDTF">2026-03-10T10:09:33Z</dcterms:created>
  <dcterms:modified xsi:type="dcterms:W3CDTF">2026-07-17T05:53:17Z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0x010100EFED0B709BDA354F90ACBF094A1E1334</vt:lpwstr>
  </property>
</Properties>
</file>